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firstSheet="5" activeTab="8"/>
  </bookViews>
  <sheets>
    <sheet name="GV" sheetId="1" r:id="rId1"/>
    <sheet name="QUIMOHS" sheetId="11" r:id="rId2"/>
    <sheet name="HS2" sheetId="5" r:id="rId3"/>
    <sheet name="GIAOTRINH" sheetId="3" r:id="rId4"/>
    <sheet name="DANHMUCNGHE" sheetId="4" r:id="rId5"/>
    <sheet name="THIETBI" sheetId="6" r:id="rId6"/>
    <sheet name="TONGCP(2)" sheetId="12" r:id="rId7"/>
    <sheet name="TONGCP(CONGTHUC)" sheetId="7" r:id="rId8"/>
    <sheet name="PHANKY " sheetId="13" r:id="rId9"/>
    <sheet name="nội suy" sheetId="9" r:id="rId10"/>
  </sheets>
  <definedNames>
    <definedName name="_xlnm.Print_Area" localSheetId="6">'TONGCP(2)'!$B$2:$E$28</definedName>
  </definedNames>
  <calcPr calcId="144525"/>
</workbook>
</file>

<file path=xl/calcChain.xml><?xml version="1.0" encoding="utf-8"?>
<calcChain xmlns="http://schemas.openxmlformats.org/spreadsheetml/2006/main">
  <c r="C12" i="13" l="1"/>
  <c r="D12" i="13"/>
  <c r="E12" i="13"/>
  <c r="F12" i="13"/>
  <c r="G12" i="13"/>
  <c r="B12" i="13"/>
  <c r="C11" i="13"/>
  <c r="D11" i="13"/>
  <c r="E11" i="13"/>
  <c r="F11" i="13"/>
  <c r="G11" i="13"/>
  <c r="B11" i="13"/>
  <c r="H4" i="13" l="1"/>
  <c r="H25" i="13"/>
  <c r="G22" i="13"/>
  <c r="F22" i="13"/>
  <c r="E22" i="13"/>
  <c r="D22" i="13"/>
  <c r="C22" i="13"/>
  <c r="B22" i="13"/>
  <c r="H21" i="13"/>
  <c r="H20" i="13"/>
  <c r="H19" i="13"/>
  <c r="G13" i="13"/>
  <c r="F13" i="13"/>
  <c r="C13" i="13"/>
  <c r="I12" i="13"/>
  <c r="K12" i="13" s="1"/>
  <c r="K11" i="13"/>
  <c r="H10" i="13"/>
  <c r="E9" i="13"/>
  <c r="E13" i="13" s="1"/>
  <c r="B9" i="13"/>
  <c r="H9" i="13" s="1"/>
  <c r="H7" i="13"/>
  <c r="H6" i="13"/>
  <c r="H5" i="13"/>
  <c r="D4" i="13"/>
  <c r="D13" i="13" s="1"/>
  <c r="B4" i="13"/>
  <c r="I3" i="13"/>
  <c r="B13" i="13" l="1"/>
  <c r="E8" i="12"/>
  <c r="D8" i="12"/>
  <c r="E3" i="12"/>
  <c r="C5" i="12"/>
  <c r="E79" i="1"/>
  <c r="E88" i="1" s="1"/>
  <c r="E80" i="1"/>
  <c r="E81" i="1"/>
  <c r="E82" i="1"/>
  <c r="E83" i="1"/>
  <c r="E84" i="1"/>
  <c r="E85" i="1"/>
  <c r="E86" i="1"/>
  <c r="E87" i="1"/>
  <c r="E78" i="1"/>
  <c r="I56" i="1" l="1"/>
  <c r="D56" i="1"/>
  <c r="E56" i="1"/>
  <c r="F56" i="1"/>
  <c r="G56" i="1"/>
  <c r="H56" i="1"/>
  <c r="C56" i="1"/>
  <c r="H23" i="12" l="1"/>
  <c r="H24" i="12"/>
  <c r="F24" i="12"/>
  <c r="F23" i="12"/>
  <c r="E22" i="12"/>
  <c r="D16" i="9" l="1"/>
  <c r="C42" i="12"/>
  <c r="C31" i="12"/>
  <c r="E17" i="12"/>
  <c r="C13" i="12"/>
  <c r="E12" i="12"/>
  <c r="D11" i="12"/>
  <c r="C11" i="12"/>
  <c r="C8" i="12" s="1"/>
  <c r="E10" i="12"/>
  <c r="E9" i="12"/>
  <c r="F9" i="12" s="1"/>
  <c r="C7" i="12"/>
  <c r="E7" i="12" s="1"/>
  <c r="E6" i="12"/>
  <c r="E5" i="12"/>
  <c r="E4" i="12"/>
  <c r="C3" i="12"/>
  <c r="F12" i="7"/>
  <c r="G12" i="7"/>
  <c r="E13" i="7"/>
  <c r="F10" i="12" l="1"/>
  <c r="G10" i="12" s="1"/>
  <c r="C45" i="12"/>
  <c r="G9" i="12"/>
  <c r="C28" i="12"/>
  <c r="E11" i="12"/>
  <c r="E16" i="12" l="1"/>
  <c r="F11" i="12"/>
  <c r="F8" i="12" s="1"/>
  <c r="G11" i="12" l="1"/>
  <c r="G8" i="12"/>
  <c r="E15" i="12" s="1"/>
  <c r="B72" i="1"/>
  <c r="D63" i="1"/>
  <c r="E63" i="1" s="1"/>
  <c r="F63" i="1" s="1"/>
  <c r="G63" i="1" s="1"/>
  <c r="H63" i="1" s="1"/>
  <c r="C65" i="1"/>
  <c r="D65" i="1" s="1"/>
  <c r="E65" i="1" s="1"/>
  <c r="F65" i="1" s="1"/>
  <c r="G65" i="1" s="1"/>
  <c r="H65" i="1" s="1"/>
  <c r="C64" i="1"/>
  <c r="C70" i="1" s="1"/>
  <c r="C72" i="1" s="1"/>
  <c r="C73" i="1" s="1"/>
  <c r="C63" i="1"/>
  <c r="E11" i="1"/>
  <c r="E9" i="1"/>
  <c r="C51" i="1"/>
  <c r="D48" i="1"/>
  <c r="D49" i="1" s="1"/>
  <c r="D51" i="1" s="1"/>
  <c r="H47" i="1"/>
  <c r="G47" i="1"/>
  <c r="F47" i="1"/>
  <c r="E47" i="1"/>
  <c r="C41" i="1"/>
  <c r="F31" i="1"/>
  <c r="F29" i="1"/>
  <c r="D32" i="1"/>
  <c r="D33" i="1"/>
  <c r="F25" i="1"/>
  <c r="F28" i="1" s="1"/>
  <c r="F30" i="1" s="1"/>
  <c r="D64" i="1" l="1"/>
  <c r="D70" i="1" s="1"/>
  <c r="E48" i="1"/>
  <c r="F48" i="1" s="1"/>
  <c r="G48" i="1" s="1"/>
  <c r="F35" i="1"/>
  <c r="F38" i="1" s="1"/>
  <c r="C40" i="1" s="1"/>
  <c r="F36" i="1"/>
  <c r="D31" i="1"/>
  <c r="C31" i="11"/>
  <c r="C32" i="11"/>
  <c r="C33" i="11"/>
  <c r="C34" i="11"/>
  <c r="C29" i="11"/>
  <c r="G3" i="11"/>
  <c r="F3" i="11"/>
  <c r="F5" i="11" s="1"/>
  <c r="B3" i="11"/>
  <c r="B5" i="11" s="1"/>
  <c r="B15" i="11"/>
  <c r="C15" i="11" s="1"/>
  <c r="D15" i="11" s="1"/>
  <c r="E36" i="11"/>
  <c r="D36" i="11"/>
  <c r="C35" i="11"/>
  <c r="C30" i="11"/>
  <c r="C26" i="11"/>
  <c r="B26" i="11"/>
  <c r="B21" i="11"/>
  <c r="F20" i="11"/>
  <c r="F21" i="11" s="1"/>
  <c r="E20" i="11"/>
  <c r="E21" i="11" s="1"/>
  <c r="D20" i="11"/>
  <c r="D21" i="11" s="1"/>
  <c r="C20" i="11"/>
  <c r="C21" i="11" s="1"/>
  <c r="H19" i="11"/>
  <c r="G11" i="11"/>
  <c r="F11" i="11"/>
  <c r="E11" i="11"/>
  <c r="D11" i="11"/>
  <c r="G10" i="11"/>
  <c r="F10" i="11"/>
  <c r="F9" i="11" s="1"/>
  <c r="E10" i="11"/>
  <c r="E9" i="11" s="1"/>
  <c r="E3" i="11" s="1"/>
  <c r="E5" i="11" s="1"/>
  <c r="D10" i="11"/>
  <c r="G20" i="11" s="1"/>
  <c r="G21" i="11" s="1"/>
  <c r="B9" i="11"/>
  <c r="G9" i="11"/>
  <c r="C9" i="11"/>
  <c r="C3" i="11" s="1"/>
  <c r="C5" i="11" s="1"/>
  <c r="G5" i="11"/>
  <c r="F137" i="5"/>
  <c r="G137" i="5"/>
  <c r="H137" i="5"/>
  <c r="D72" i="1" l="1"/>
  <c r="E64" i="1"/>
  <c r="E70" i="1" s="1"/>
  <c r="D66" i="1"/>
  <c r="H48" i="1"/>
  <c r="H49" i="1" s="1"/>
  <c r="H51" i="1" s="1"/>
  <c r="G49" i="1"/>
  <c r="G51" i="1" s="1"/>
  <c r="E49" i="1"/>
  <c r="E51" i="1" s="1"/>
  <c r="F49" i="1"/>
  <c r="F51" i="1" s="1"/>
  <c r="D9" i="11"/>
  <c r="D3" i="11" s="1"/>
  <c r="D5" i="11" s="1"/>
  <c r="C36" i="11"/>
  <c r="H21" i="11"/>
  <c r="H20" i="11"/>
  <c r="B16" i="11"/>
  <c r="A25" i="9"/>
  <c r="D37" i="12" s="1"/>
  <c r="C25" i="9"/>
  <c r="D25" i="9"/>
  <c r="G16" i="9"/>
  <c r="E16" i="9"/>
  <c r="C16" i="9"/>
  <c r="B16" i="9"/>
  <c r="E5" i="7"/>
  <c r="E6" i="7"/>
  <c r="E7" i="7"/>
  <c r="E10" i="7"/>
  <c r="E11" i="7"/>
  <c r="G11" i="7" s="1"/>
  <c r="F11" i="7" s="1"/>
  <c r="C42" i="7"/>
  <c r="C31" i="7"/>
  <c r="C45" i="7" s="1"/>
  <c r="B6" i="9"/>
  <c r="C14" i="7"/>
  <c r="H26" i="3"/>
  <c r="H29" i="3"/>
  <c r="H30" i="3"/>
  <c r="H33" i="3"/>
  <c r="H25" i="3"/>
  <c r="E25" i="3"/>
  <c r="E26" i="3"/>
  <c r="E27" i="3"/>
  <c r="E28" i="3"/>
  <c r="E29" i="3"/>
  <c r="E30" i="3"/>
  <c r="E31" i="3"/>
  <c r="E32" i="3"/>
  <c r="E33" i="3"/>
  <c r="G26" i="3"/>
  <c r="G27" i="3"/>
  <c r="H27" i="3" s="1"/>
  <c r="G28" i="3"/>
  <c r="H28" i="3" s="1"/>
  <c r="G29" i="3"/>
  <c r="G30" i="3"/>
  <c r="G31" i="3"/>
  <c r="H31" i="3" s="1"/>
  <c r="G32" i="3"/>
  <c r="H32" i="3" s="1"/>
  <c r="G33" i="3"/>
  <c r="G25" i="3"/>
  <c r="G34" i="3" s="1"/>
  <c r="H39" i="3"/>
  <c r="J32" i="1"/>
  <c r="J25" i="1"/>
  <c r="G21" i="6"/>
  <c r="D12" i="7" s="1"/>
  <c r="F21" i="6"/>
  <c r="C12" i="7" s="1"/>
  <c r="E18" i="12" l="1"/>
  <c r="E21" i="12"/>
  <c r="E19" i="7"/>
  <c r="F19" i="7" s="1"/>
  <c r="F17" i="7" s="1"/>
  <c r="D73" i="1"/>
  <c r="E72" i="1"/>
  <c r="F64" i="1"/>
  <c r="F70" i="1" s="1"/>
  <c r="E66" i="1"/>
  <c r="E73" i="1" s="1"/>
  <c r="C16" i="11"/>
  <c r="F29" i="11"/>
  <c r="H34" i="3"/>
  <c r="E22" i="7"/>
  <c r="G23" i="9"/>
  <c r="G24" i="9" s="1"/>
  <c r="G23" i="6"/>
  <c r="E12" i="7"/>
  <c r="E18" i="7" s="1"/>
  <c r="H6" i="9"/>
  <c r="C9" i="7"/>
  <c r="D20" i="6"/>
  <c r="F72" i="1" l="1"/>
  <c r="F66" i="1"/>
  <c r="G64" i="1"/>
  <c r="G70" i="1" s="1"/>
  <c r="F30" i="11"/>
  <c r="D16" i="11"/>
  <c r="D37" i="7"/>
  <c r="G25" i="9"/>
  <c r="E9" i="7"/>
  <c r="G19" i="9"/>
  <c r="E17" i="7"/>
  <c r="D17" i="6"/>
  <c r="D21" i="6" s="1"/>
  <c r="D13" i="6"/>
  <c r="D9" i="6"/>
  <c r="G9" i="7" l="1"/>
  <c r="F9" i="7" s="1"/>
  <c r="F73" i="1"/>
  <c r="G72" i="1"/>
  <c r="G66" i="1"/>
  <c r="G73" i="1" s="1"/>
  <c r="H64" i="1"/>
  <c r="E16" i="11"/>
  <c r="F31" i="11"/>
  <c r="G20" i="9"/>
  <c r="G21" i="9" s="1"/>
  <c r="C135" i="5"/>
  <c r="C46" i="3"/>
  <c r="F39" i="3"/>
  <c r="F38" i="3"/>
  <c r="F37" i="3"/>
  <c r="F40" i="3" s="1"/>
  <c r="D22" i="3"/>
  <c r="D19" i="3"/>
  <c r="E16" i="3"/>
  <c r="B8" i="3"/>
  <c r="B7" i="3"/>
  <c r="B5" i="3"/>
  <c r="B3" i="3"/>
  <c r="F13" i="7" l="1"/>
  <c r="E14" i="12" s="1"/>
  <c r="D38" i="12"/>
  <c r="E20" i="12" s="1"/>
  <c r="E13" i="12" s="1"/>
  <c r="H66" i="1"/>
  <c r="H70" i="1"/>
  <c r="H72" i="1" s="1"/>
  <c r="H73" i="1" s="1"/>
  <c r="F32" i="11"/>
  <c r="F16" i="11"/>
  <c r="D38" i="7"/>
  <c r="E21" i="7" s="1"/>
  <c r="E34" i="3"/>
  <c r="F41" i="3" s="1"/>
  <c r="F42" i="3"/>
  <c r="C8" i="7" s="1"/>
  <c r="H135" i="5"/>
  <c r="G135" i="5"/>
  <c r="F135" i="5"/>
  <c r="E135" i="5"/>
  <c r="D135" i="5"/>
  <c r="H66" i="5"/>
  <c r="G66" i="5"/>
  <c r="F66" i="5"/>
  <c r="E66" i="5"/>
  <c r="E137" i="5" s="1"/>
  <c r="D66" i="5"/>
  <c r="D137" i="5" s="1"/>
  <c r="C66" i="5"/>
  <c r="C137" i="5" s="1"/>
  <c r="E27" i="12" l="1"/>
  <c r="E26" i="12"/>
  <c r="E25" i="12" s="1"/>
  <c r="E28" i="12" s="1"/>
  <c r="F36" i="11"/>
  <c r="F33" i="11"/>
  <c r="G16" i="11"/>
  <c r="F34" i="11" s="1"/>
  <c r="C4" i="7"/>
  <c r="E8" i="7"/>
  <c r="E15" i="7"/>
  <c r="E16" i="7"/>
  <c r="E4" i="7" l="1"/>
  <c r="C28" i="7"/>
  <c r="D96" i="4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F14" i="4"/>
  <c r="E14" i="4"/>
  <c r="H13" i="4"/>
  <c r="E13" i="4"/>
  <c r="H12" i="4"/>
  <c r="E12" i="4"/>
  <c r="E3" i="4"/>
  <c r="E21" i="4" l="1"/>
  <c r="H21" i="4"/>
  <c r="J19" i="1"/>
  <c r="D1" i="1"/>
  <c r="E8" i="1" l="1"/>
  <c r="E10" i="1"/>
  <c r="E23" i="7"/>
  <c r="E24" i="7"/>
  <c r="D25" i="1"/>
  <c r="D26" i="1" l="1"/>
  <c r="D29" i="1"/>
  <c r="D30" i="1" s="1"/>
  <c r="G30" i="1" s="1"/>
  <c r="C47" i="1" s="1"/>
  <c r="E14" i="7"/>
  <c r="D35" i="1" l="1"/>
  <c r="D36" i="1" s="1"/>
  <c r="E27" i="7"/>
  <c r="E26" i="7"/>
  <c r="E25" i="7" l="1"/>
  <c r="E28" i="7" l="1"/>
  <c r="H13" i="13" l="1"/>
  <c r="I13" i="13" s="1"/>
  <c r="H17" i="13" l="1"/>
</calcChain>
</file>

<file path=xl/sharedStrings.xml><?xml version="1.0" encoding="utf-8"?>
<sst xmlns="http://schemas.openxmlformats.org/spreadsheetml/2006/main" count="712" uniqueCount="358">
  <si>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</si>
  <si>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</si>
  <si>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</si>
  <si>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</si>
  <si>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</si>
  <si>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</si>
  <si>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</si>
  <si>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</si>
  <si>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</si>
  <si>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</si>
  <si>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</si>
  <si>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</si>
  <si>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</si>
  <si>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</si>
  <si>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</si>
  <si>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</si>
  <si>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</si>
  <si>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</si>
  <si>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</si>
  <si>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</si>
  <si>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</si>
  <si>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</si>
  <si>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</si>
  <si>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</si>
  <si>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</si>
  <si>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</si>
  <si>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</si>
  <si>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</si>
  <si>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</si>
  <si>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</si>
  <si>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TỔNG</t>
  </si>
  <si>
    <t>Số HS-SV sau TN 2017</t>
  </si>
  <si>
    <t>TS</t>
  </si>
  <si>
    <t xml:space="preserve"> Cơ hữu</t>
  </si>
  <si>
    <t>- PHƯƠNG ÁN 1</t>
  </si>
  <si>
    <t>BẢNG XÁC ĐỊNH NHU CẦU TUYỂN GV 2017-2018</t>
  </si>
  <si>
    <t>ĐH</t>
  </si>
  <si>
    <t>Ths</t>
  </si>
  <si>
    <t>May</t>
  </si>
  <si>
    <t>Cơ khí</t>
  </si>
  <si>
    <t>CNTT</t>
  </si>
  <si>
    <t>Tỉ lệ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</si>
  <si>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</si>
  <si>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</si>
  <si>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</si>
  <si>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</si>
  <si>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</si>
  <si>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</si>
  <si>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</si>
  <si>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</si>
  <si>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</si>
  <si>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</si>
  <si>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</si>
  <si>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</si>
  <si>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</si>
  <si>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</si>
  <si>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</si>
  <si>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</si>
  <si>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</si>
  <si>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</si>
  <si>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</si>
  <si>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</si>
  <si>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</si>
  <si>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</si>
  <si>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</si>
  <si>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</si>
  <si>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</si>
  <si>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</si>
  <si>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</si>
  <si>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</si>
  <si>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</si>
  <si>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</si>
  <si>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</si>
  <si>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</si>
  <si>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</si>
  <si>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</si>
  <si>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</si>
  <si>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</si>
  <si>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</si>
  <si>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</si>
  <si>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</si>
  <si>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</si>
  <si>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</si>
  <si>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</si>
  <si>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</si>
  <si>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</si>
  <si>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</si>
  <si>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</si>
  <si>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</si>
  <si>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</si>
  <si>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</si>
  <si>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</si>
  <si>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</si>
  <si>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</si>
  <si>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</si>
  <si>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</si>
  <si>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</si>
  <si>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</si>
  <si>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</si>
  <si>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</si>
  <si>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</si>
  <si>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</si>
  <si>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</si>
  <si>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</si>
  <si>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</si>
  <si>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</si>
  <si>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</si>
  <si>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</si>
  <si>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</si>
  <si>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</si>
  <si>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</si>
  <si>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</si>
  <si>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</si>
  <si>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</si>
  <si>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</si>
  <si>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</si>
  <si>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</si>
  <si>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</si>
  <si>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</si>
  <si>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</si>
  <si>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</si>
  <si>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</si>
  <si>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</si>
  <si>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</si>
  <si>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</si>
  <si>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</si>
  <si>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</si>
  <si>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</si>
  <si>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</si>
  <si>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</si>
  <si>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</si>
  <si>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</si>
  <si>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</si>
  <si>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</si>
  <si>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</si>
  <si>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</si>
  <si>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</si>
  <si>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</si>
  <si>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</si>
  <si>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</si>
  <si>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</si>
  <si>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</si>
  <si>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</si>
  <si>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</si>
  <si>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</si>
  <si>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</si>
  <si>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</si>
  <si>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</si>
  <si>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</si>
  <si>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</si>
  <si>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</si>
  <si>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</si>
  <si>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</si>
  <si>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</si>
  <si>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</si>
  <si>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</si>
  <si>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</si>
  <si>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</si>
  <si>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</si>
  <si>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</si>
  <si>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</si>
  <si>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</si>
  <si>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</si>
  <si>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</si>
  <si>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</si>
  <si>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</si>
  <si>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</si>
  <si>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</si>
  <si>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</si>
  <si>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</si>
  <si>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</si>
  <si>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</si>
  <si>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</si>
  <si>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</si>
  <si>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</si>
  <si>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</si>
  <si>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</si>
  <si>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</si>
  <si>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</si>
  <si>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</si>
  <si>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</si>
  <si>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</si>
  <si>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</si>
  <si>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</si>
  <si>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</si>
  <si>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</si>
  <si>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</si>
  <si>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</si>
  <si>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</si>
  <si>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</si>
  <si>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</si>
  <si>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</si>
  <si>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</si>
  <si>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</si>
  <si>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</si>
  <si>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</si>
  <si>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</si>
  <si>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</si>
  <si>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</si>
  <si>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</si>
  <si>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</si>
  <si>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</si>
  <si>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</si>
  <si>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</si>
  <si>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</si>
  <si>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</si>
  <si>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Thẩm định</t>
  </si>
  <si>
    <t>Quốc gia</t>
  </si>
  <si>
    <t>30000USD</t>
  </si>
  <si>
    <t>Khu vực</t>
  </si>
  <si>
    <t>Quốc tế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</si>
  <si>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</si>
  <si>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</si>
  <si>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</si>
  <si>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</si>
  <si>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</si>
  <si>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</si>
  <si>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</si>
  <si>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</si>
  <si>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</si>
  <si>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</si>
  <si>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</si>
  <si>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</si>
  <si>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</si>
  <si>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</si>
  <si>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</si>
  <si>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</si>
  <si>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</si>
  <si>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</si>
  <si>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</si>
  <si>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</si>
  <si>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</si>
  <si>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</si>
  <si>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</si>
  <si>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</si>
  <si>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</si>
  <si>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</si>
  <si>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</si>
  <si>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</si>
  <si>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</si>
  <si>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</si>
  <si>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Giáo trình 30CĐ,TC20*3bậc)</t>
  </si>
  <si>
    <t>CỘNG CHI PHÍ THẨM ĐỊNH</t>
  </si>
  <si>
    <t>TONG CONG BIÊN SoẠN+THẨM ĐỊNH</t>
  </si>
  <si>
    <t>Điện-Điện tử</t>
  </si>
  <si>
    <t>;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</si>
  <si>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</si>
  <si>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</si>
  <si>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</si>
  <si>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</si>
  <si>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</si>
  <si>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</si>
  <si>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</si>
  <si>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</si>
  <si>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</si>
  <si>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</si>
  <si>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</si>
  <si>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</si>
  <si>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</si>
  <si>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</si>
  <si>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</si>
  <si>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Tiến độ thực hiện và phân kỳ DA</t>
  </si>
  <si>
    <t>Chương trình, giáo trình</t>
  </si>
  <si>
    <t>Nội dung dự án</t>
  </si>
  <si>
    <t>1800g/nghề * 20.000đ/giờ=36.000.000đ/nghề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</si>
  <si>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</si>
  <si>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</si>
  <si>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</si>
  <si>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</si>
  <si>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</si>
  <si>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</si>
  <si>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</si>
  <si>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</si>
  <si>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</si>
  <si>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</si>
  <si>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</si>
  <si>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btc hoac TT 176 BTC</t>
  </si>
  <si>
    <t>TT 75 btc hoac TT 176 BTC</t>
  </si>
  <si>
    <t>TT 09 BTC</t>
  </si>
  <si>
    <t>Dự phòng cho yếu tố trượt giá</t>
  </si>
  <si>
    <t>Dự phòng cho yếu tố phát sinh khối lượng (10%)</t>
  </si>
  <si>
    <t>Chi phí lập hồ sơ mời thầu và chi phí  lựa chọn nhà thầu</t>
  </si>
  <si>
    <t>Chi phí phê duyệt, thẩm định kết quả lựa chọn nhà thầu</t>
  </si>
  <si>
    <t>ND 63 hoặc Luật đấu thâu</t>
  </si>
  <si>
    <t>(I+II+III+IV)*10%</t>
  </si>
  <si>
    <t>(I+II+III+IV)*5%</t>
  </si>
  <si>
    <t>Xây dựng CSVC</t>
  </si>
  <si>
    <t>Bồi thường giải phóng mặt bằng</t>
  </si>
  <si>
    <t>Các chi phí khác</t>
  </si>
  <si>
    <t>Tổng</t>
  </si>
  <si>
    <t>(Trừ thuế 10% Tbi+XLắp)</t>
  </si>
  <si>
    <t>=(I+II+III)*Hệ số nội suy</t>
  </si>
  <si>
    <t>Chỉ tính thẩm định trên thiết bị</t>
  </si>
  <si>
    <t>Chỉ tính trên phần XD</t>
  </si>
  <si>
    <t>Tổng mức đầu tư*HS nội suy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</si>
  <si>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</si>
  <si>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</si>
  <si>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</si>
  <si>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</si>
  <si>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</si>
  <si>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</si>
  <si>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</si>
  <si>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</si>
  <si>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</si>
  <si>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</si>
  <si>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</si>
  <si>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</si>
  <si>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</si>
  <si>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</si>
  <si>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</si>
  <si>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CS1+CS2</t>
  </si>
  <si>
    <t>Trừ 10%thuế</t>
  </si>
  <si>
    <t>QLDA</t>
  </si>
  <si>
    <t>Lập DA báo cáo khả  thi</t>
  </si>
  <si>
    <t>Thiết bị</t>
  </si>
  <si>
    <t>0,08</t>
  </si>
  <si>
    <t>Chi phí lập hồ sơ mời thầu và chi phí  lựa chọn nhà thầu TB</t>
  </si>
  <si>
    <t>Chi phí lập hồ sơ mời thầu và chi phí  lựa chọn nhà thầu XD</t>
  </si>
  <si>
    <t xml:space="preserve">Chi phí giám sát xây dựng </t>
  </si>
  <si>
    <t>Chi phí lắp đặt thiết bị</t>
  </si>
  <si>
    <t>Giám sát TB</t>
  </si>
  <si>
    <t>Giám sát XD</t>
  </si>
  <si>
    <t>Đổi mới HT quản lý</t>
  </si>
  <si>
    <t>Thu viện</t>
  </si>
  <si>
    <t>CỘNG 2 HỆ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</si>
  <si>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</si>
  <si>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</si>
  <si>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</si>
  <si>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</si>
  <si>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</si>
  <si>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</si>
  <si>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</si>
  <si>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</si>
  <si>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NỘI DUNG</t>
  </si>
  <si>
    <t>TRÌNH ĐỘ TUYỂN MỚI</t>
  </si>
  <si>
    <t>HIỆN CÓ</t>
  </si>
  <si>
    <t>TỔNG SỐ</t>
  </si>
  <si>
    <t>(Năm 2017 có qui đổi)</t>
  </si>
  <si>
    <t>SỐ LƯỢNG TRÌNH ĐỘ SAU TUYỂN MỚI</t>
  </si>
  <si>
    <t>Thuế 10%</t>
  </si>
  <si>
    <t>Giá trị trước thuế</t>
  </si>
  <si>
    <t>Chi phí kiểm toán</t>
  </si>
  <si>
    <t>Vận hành hệ thống QL ĐBCL, kiểm định</t>
  </si>
  <si>
    <t>Chi phí đào tạo</t>
  </si>
  <si>
    <t>CC nghề QG</t>
  </si>
  <si>
    <t>Chuẩn Tin học</t>
  </si>
  <si>
    <t>Chuẩn Ng/ngữ</t>
  </si>
  <si>
    <t>Chuẩn NLSP</t>
  </si>
  <si>
    <t>Nâng cao ng/vụ</t>
  </si>
  <si>
    <t>- Tiến sĩ</t>
  </si>
  <si>
    <t>- Thạc sĩ</t>
  </si>
  <si>
    <t>- Đạt chuẩn GDNN</t>
  </si>
  <si>
    <t>- Đạt chuẩn CLC</t>
  </si>
  <si>
    <t>Ng/vụ QL dạy nghề</t>
  </si>
  <si>
    <t>Nội dung đào tạo</t>
  </si>
  <si>
    <t>Số người</t>
  </si>
  <si>
    <t>Chi phí đào tạo/người</t>
  </si>
  <si>
    <t xml:space="preserve">Thành tiền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</si>
</sst>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"/>
    <numFmt numFmtId="168" formatCode="_(* #,##0.000_);_(* \(#,##0.000\);_(* &quot;-&quot;??_);_(@_)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164" fontId="0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4" fontId="14" fillId="0" borderId="1" xfId="1" applyNumberFormat="1" applyFont="1" applyBorder="1"/>
    <xf numFmtId="164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4" fontId="5" fillId="0" borderId="1" xfId="1" applyNumberFormat="1" applyFont="1" applyBorder="1"/>
    <xf numFmtId="164" fontId="5" fillId="0" borderId="0" xfId="1" applyNumberFormat="1" applyFont="1" applyBorder="1"/>
    <xf numFmtId="164" fontId="0" fillId="0" borderId="0" xfId="1" applyNumberFormat="1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164" fontId="8" fillId="0" borderId="0" xfId="1" quotePrefix="1" applyNumberFormat="1" applyFont="1"/>
    <xf numFmtId="164" fontId="6" fillId="0" borderId="0" xfId="1" quotePrefix="1" applyNumberFormat="1" applyFont="1"/>
    <xf numFmtId="164" fontId="6" fillId="0" borderId="0" xfId="0" applyNumberFormat="1" applyFont="1"/>
    <xf numFmtId="164" fontId="5" fillId="0" borderId="1" xfId="1" applyNumberFormat="1" applyFont="1" applyFill="1" applyBorder="1"/>
    <xf numFmtId="164" fontId="13" fillId="6" borderId="1" xfId="1" applyNumberFormat="1" applyFont="1" applyFill="1" applyBorder="1"/>
    <xf numFmtId="164" fontId="7" fillId="7" borderId="1" xfId="1" applyNumberFormat="1" applyFont="1" applyFill="1" applyBorder="1"/>
    <xf numFmtId="164" fontId="7" fillId="8" borderId="1" xfId="1" applyNumberFormat="1" applyFont="1" applyFill="1" applyBorder="1"/>
    <xf numFmtId="164" fontId="7" fillId="4" borderId="1" xfId="1" applyNumberFormat="1" applyFont="1" applyFill="1" applyBorder="1"/>
    <xf numFmtId="164" fontId="7" fillId="2" borderId="1" xfId="1" applyNumberFormat="1" applyFont="1" applyFill="1" applyBorder="1"/>
    <xf numFmtId="164" fontId="7" fillId="9" borderId="1" xfId="1" applyNumberFormat="1" applyFont="1" applyFill="1" applyBorder="1"/>
    <xf numFmtId="164" fontId="12" fillId="7" borderId="1" xfId="1" applyNumberFormat="1" applyFont="1" applyFill="1" applyBorder="1"/>
    <xf numFmtId="0" fontId="0" fillId="7" borderId="0" xfId="0" applyFill="1"/>
    <xf numFmtId="164" fontId="5" fillId="2" borderId="1" xfId="1" applyNumberFormat="1" applyFont="1" applyFill="1" applyBorder="1"/>
    <xf numFmtId="164" fontId="5" fillId="8" borderId="1" xfId="1" applyNumberFormat="1" applyFont="1" applyFill="1" applyBorder="1"/>
    <xf numFmtId="0" fontId="0" fillId="8" borderId="0" xfId="0" applyFill="1"/>
    <xf numFmtId="164" fontId="5" fillId="4" borderId="1" xfId="1" applyNumberFormat="1" applyFont="1" applyFill="1" applyBorder="1"/>
    <xf numFmtId="164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  <xf numFmtId="0" fontId="0" fillId="0" borderId="0" xfId="0" applyFont="1"/>
    <xf numFmtId="0" fontId="0" fillId="0" borderId="0" xfId="0" quotePrefix="1" applyFont="1"/>
    <xf numFmtId="164" fontId="0" fillId="0" borderId="0" xfId="0" applyNumberFormat="1"/>
    <xf numFmtId="164" fontId="27" fillId="0" borderId="0" xfId="1" applyNumberFormat="1" applyFont="1"/>
    <xf numFmtId="0" fontId="28" fillId="0" borderId="1" xfId="0" applyFont="1" applyBorder="1"/>
    <xf numFmtId="164" fontId="28" fillId="0" borderId="1" xfId="1" applyNumberFormat="1" applyFont="1" applyBorder="1"/>
    <xf numFmtId="164" fontId="2" fillId="0" borderId="1" xfId="0" applyNumberFormat="1" applyFont="1" applyBorder="1"/>
    <xf numFmtId="0" fontId="18" fillId="0" borderId="1" xfId="0" applyFont="1" applyBorder="1" applyAlignment="1">
      <alignment horizontal="center"/>
    </xf>
    <xf numFmtId="0" fontId="8" fillId="0" borderId="1" xfId="0" applyFont="1" applyFill="1" applyBorder="1"/>
    <xf numFmtId="0" fontId="6" fillId="0" borderId="1" xfId="0" applyFont="1" applyFill="1" applyBorder="1"/>
    <xf numFmtId="165" fontId="29" fillId="0" borderId="0" xfId="0" quotePrefix="1" applyNumberFormat="1" applyFont="1"/>
    <xf numFmtId="0" fontId="30" fillId="4" borderId="3" xfId="0" applyFont="1" applyFill="1" applyBorder="1"/>
    <xf numFmtId="0" fontId="0" fillId="3" borderId="0" xfId="0" applyFill="1"/>
    <xf numFmtId="0" fontId="31" fillId="0" borderId="0" xfId="0" applyFont="1"/>
    <xf numFmtId="0" fontId="31" fillId="3" borderId="0" xfId="0" applyFont="1" applyFill="1"/>
    <xf numFmtId="3" fontId="0" fillId="0" borderId="0" xfId="0" applyNumberFormat="1"/>
    <xf numFmtId="3" fontId="0" fillId="4" borderId="0" xfId="0" applyNumberFormat="1" applyFill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166" fontId="31" fillId="0" borderId="0" xfId="1" applyNumberFormat="1" applyFont="1"/>
    <xf numFmtId="0" fontId="2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164" fontId="3" fillId="0" borderId="0" xfId="0" applyNumberFormat="1" applyFont="1"/>
    <xf numFmtId="43" fontId="3" fillId="0" borderId="0" xfId="0" applyNumberFormat="1" applyFont="1"/>
    <xf numFmtId="164" fontId="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9" fontId="3" fillId="0" borderId="0" xfId="0" applyNumberFormat="1" applyFont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2" fillId="0" borderId="1" xfId="0" applyFont="1" applyBorder="1"/>
    <xf numFmtId="164" fontId="33" fillId="0" borderId="1" xfId="1" applyNumberFormat="1" applyFont="1" applyBorder="1"/>
    <xf numFmtId="0" fontId="34" fillId="0" borderId="0" xfId="0" applyFont="1"/>
    <xf numFmtId="164" fontId="34" fillId="0" borderId="0" xfId="0" applyNumberFormat="1" applyFont="1"/>
    <xf numFmtId="164" fontId="35" fillId="0" borderId="1" xfId="1" applyNumberFormat="1" applyFont="1" applyBorder="1"/>
    <xf numFmtId="164" fontId="2" fillId="0" borderId="1" xfId="1" applyNumberFormat="1" applyFont="1" applyBorder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1" fontId="2" fillId="0" borderId="1" xfId="0" applyNumberFormat="1" applyFont="1" applyBorder="1"/>
    <xf numFmtId="1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7" fillId="0" borderId="0" xfId="0" applyFont="1"/>
    <xf numFmtId="164" fontId="0" fillId="0" borderId="1" xfId="1" applyNumberFormat="1" applyFont="1" applyBorder="1" applyAlignment="1">
      <alignment horizontal="center"/>
    </xf>
    <xf numFmtId="1" fontId="0" fillId="0" borderId="0" xfId="0" applyNumberFormat="1"/>
    <xf numFmtId="0" fontId="2" fillId="0" borderId="1" xfId="0" quotePrefix="1" applyFont="1" applyBorder="1"/>
    <xf numFmtId="2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17" fillId="0" borderId="0" xfId="0" applyFont="1" applyFill="1" applyBorder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30" fillId="0" borderId="1" xfId="0" applyFont="1" applyBorder="1"/>
    <xf numFmtId="164" fontId="28" fillId="0" borderId="1" xfId="1" applyNumberFormat="1" applyFont="1" applyFill="1" applyBorder="1"/>
    <xf numFmtId="164" fontId="4" fillId="0" borderId="0" xfId="1" applyNumberFormat="1" applyFont="1"/>
    <xf numFmtId="164" fontId="36" fillId="0" borderId="0" xfId="1" applyNumberFormat="1" applyFont="1"/>
    <xf numFmtId="0" fontId="0" fillId="0" borderId="1" xfId="0" applyBorder="1" applyAlignment="1">
      <alignment horizontal="center"/>
    </xf>
    <xf numFmtId="164" fontId="0" fillId="4" borderId="0" xfId="0" applyNumberFormat="1" applyFill="1"/>
    <xf numFmtId="164" fontId="0" fillId="0" borderId="0" xfId="0" applyNumberFormat="1" applyFill="1" applyBorder="1"/>
    <xf numFmtId="164" fontId="28" fillId="0" borderId="11" xfId="1" applyNumberFormat="1" applyFont="1" applyFill="1" applyBorder="1"/>
    <xf numFmtId="0" fontId="2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/>
    <xf numFmtId="43" fontId="0" fillId="0" borderId="1" xfId="1" applyNumberFormat="1" applyFont="1" applyBorder="1"/>
    <xf numFmtId="164" fontId="0" fillId="0" borderId="1" xfId="0" applyNumberFormat="1" applyBorder="1"/>
    <xf numFmtId="164" fontId="37" fillId="0" borderId="1" xfId="1" applyNumberFormat="1" applyFont="1" applyBorder="1"/>
    <xf numFmtId="168" fontId="0" fillId="0" borderId="0" xfId="1" applyNumberFormat="1" applyFont="1"/>
    <xf numFmtId="0" fontId="8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opLeftCell="A70" workbookViewId="0">
      <selection activeCell="E88" sqref="E88"/>
    </sheetView>
  </sheetViews>
  <sheetFormatPr defaultRowHeight="15" x14ac:dyDescent="0.25"/>
  <cols>
    <col min="1" max="1" width="4.85546875" style="2" customWidth="1"/>
    <col min="2" max="2" width="17.5703125" customWidth="1"/>
    <col min="3" max="3" width="11.42578125" customWidth="1"/>
    <col min="4" max="5" width="20.7109375" customWidth="1"/>
    <col min="6" max="6" width="15.5703125" customWidth="1"/>
    <col min="7" max="7" width="10.5703125" bestFit="1" customWidth="1"/>
    <col min="8" max="8" width="8.140625" customWidth="1"/>
    <col min="10" max="10" width="37.7109375" customWidth="1"/>
    <col min="11" max="11" width="14.28515625" customWidth="1"/>
    <col min="13" max="13" width="21.140625" customWidth="1"/>
  </cols>
  <sheetData>
    <row r="1" spans="1:10" ht="19.5" customHeight="1" x14ac:dyDescent="0.3">
      <c r="C1" s="11" t="s">
        <v>17</v>
      </c>
      <c r="D1" s="11">
        <f>SUM(D2:D5)</f>
        <v>237</v>
      </c>
      <c r="J1" s="36" t="s">
        <v>231</v>
      </c>
    </row>
    <row r="2" spans="1:10" ht="19.5" customHeight="1" x14ac:dyDescent="0.25">
      <c r="A2" s="201"/>
      <c r="B2" s="201"/>
      <c r="C2" s="10" t="s">
        <v>19</v>
      </c>
      <c r="D2" s="6">
        <v>176</v>
      </c>
      <c r="J2" s="36" t="s">
        <v>232</v>
      </c>
    </row>
    <row r="3" spans="1:10" ht="19.5" customHeight="1" x14ac:dyDescent="0.25">
      <c r="A3" s="201"/>
      <c r="B3" s="201"/>
      <c r="C3" s="10" t="s">
        <v>20</v>
      </c>
      <c r="D3" s="6">
        <v>2</v>
      </c>
      <c r="J3" s="111" t="s">
        <v>233</v>
      </c>
    </row>
    <row r="4" spans="1:10" ht="19.5" customHeight="1" x14ac:dyDescent="0.25">
      <c r="A4" s="201"/>
      <c r="B4" s="201"/>
      <c r="C4" s="10" t="s">
        <v>21</v>
      </c>
      <c r="D4" s="6">
        <v>15</v>
      </c>
      <c r="J4" s="112" t="s">
        <v>234</v>
      </c>
    </row>
    <row r="5" spans="1:10" ht="19.5" customHeight="1" x14ac:dyDescent="0.25">
      <c r="A5" s="1"/>
      <c r="B5" s="3"/>
      <c r="C5" s="10" t="s">
        <v>22</v>
      </c>
      <c r="D5" s="6">
        <v>44</v>
      </c>
      <c r="J5" s="37" t="s">
        <v>235</v>
      </c>
    </row>
    <row r="6" spans="1:10" ht="19.5" customHeight="1" x14ac:dyDescent="0.25">
      <c r="A6" s="1"/>
      <c r="B6" s="3"/>
      <c r="C6" s="12" t="s">
        <v>23</v>
      </c>
      <c r="D6" s="6"/>
      <c r="J6" s="111" t="s">
        <v>236</v>
      </c>
    </row>
    <row r="7" spans="1:10" ht="19.5" customHeight="1" x14ac:dyDescent="0.25">
      <c r="A7" s="1"/>
      <c r="B7" s="3"/>
      <c r="C7" s="169" t="s">
        <v>24</v>
      </c>
      <c r="D7" s="6"/>
      <c r="E7" t="s">
        <v>41</v>
      </c>
      <c r="J7" s="5" t="s">
        <v>237</v>
      </c>
    </row>
    <row r="8" spans="1:10" ht="19.5" customHeight="1" x14ac:dyDescent="0.25">
      <c r="A8" s="1"/>
      <c r="B8" s="3"/>
      <c r="C8" s="10" t="s">
        <v>25</v>
      </c>
      <c r="D8" s="6">
        <v>2</v>
      </c>
      <c r="E8" s="176">
        <f>(D8*100%)/D1</f>
        <v>8.4388185654008432E-3</v>
      </c>
      <c r="F8" s="18">
        <v>0.01</v>
      </c>
      <c r="J8" s="37" t="s">
        <v>238</v>
      </c>
    </row>
    <row r="9" spans="1:10" ht="19.5" customHeight="1" x14ac:dyDescent="0.25">
      <c r="A9" s="1"/>
      <c r="B9" s="3"/>
      <c r="C9" s="10" t="s">
        <v>26</v>
      </c>
      <c r="D9" s="6">
        <v>130</v>
      </c>
      <c r="E9" s="176">
        <f>(D9*100%)/D2</f>
        <v>0.73863636363636365</v>
      </c>
      <c r="F9" s="18">
        <v>0.74</v>
      </c>
      <c r="J9" s="37" t="s">
        <v>239</v>
      </c>
    </row>
    <row r="10" spans="1:10" ht="19.5" customHeight="1" x14ac:dyDescent="0.25">
      <c r="A10" s="1"/>
      <c r="B10" s="3"/>
      <c r="C10" s="10" t="s">
        <v>27</v>
      </c>
      <c r="D10" s="6">
        <v>89</v>
      </c>
      <c r="E10" s="176">
        <f>(D10*100%)/D1</f>
        <v>0.37552742616033757</v>
      </c>
      <c r="F10" s="18">
        <v>0.38</v>
      </c>
      <c r="J10" s="36" t="s">
        <v>240</v>
      </c>
    </row>
    <row r="11" spans="1:10" ht="19.5" customHeight="1" x14ac:dyDescent="0.25">
      <c r="A11" s="1"/>
      <c r="B11" s="3"/>
      <c r="C11" s="10" t="s">
        <v>28</v>
      </c>
      <c r="D11" s="6">
        <v>1</v>
      </c>
      <c r="E11" s="176">
        <f>(D11*100%)/D4</f>
        <v>6.6666666666666666E-2</v>
      </c>
      <c r="F11" s="177">
        <v>5.0000000000000001E-3</v>
      </c>
    </row>
    <row r="12" spans="1:10" ht="19.5" customHeight="1" x14ac:dyDescent="0.25">
      <c r="A12" s="1"/>
      <c r="B12" s="3"/>
      <c r="C12" s="169" t="s">
        <v>15</v>
      </c>
      <c r="D12" s="6"/>
    </row>
    <row r="13" spans="1:10" ht="19.5" customHeight="1" x14ac:dyDescent="0.25">
      <c r="A13" s="1"/>
      <c r="B13" s="3"/>
      <c r="C13" s="10" t="s">
        <v>26</v>
      </c>
      <c r="D13" s="6">
        <v>6</v>
      </c>
    </row>
    <row r="14" spans="1:10" ht="19.5" customHeight="1" x14ac:dyDescent="0.25">
      <c r="A14" s="1"/>
      <c r="B14" s="3"/>
      <c r="C14" s="10" t="s">
        <v>27</v>
      </c>
      <c r="D14" s="6">
        <v>9</v>
      </c>
    </row>
    <row r="15" spans="1:10" ht="19.5" customHeight="1" x14ac:dyDescent="0.25">
      <c r="A15" s="1"/>
      <c r="B15" s="3"/>
      <c r="C15" s="15"/>
      <c r="D15" s="16"/>
    </row>
    <row r="16" spans="1:10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34</v>
      </c>
      <c r="B17" s="9"/>
      <c r="C17" s="15"/>
      <c r="D17" s="16"/>
      <c r="J17">
        <v>8250</v>
      </c>
    </row>
    <row r="18" spans="1:10" ht="19.5" customHeight="1" x14ac:dyDescent="0.25">
      <c r="A18" s="200" t="s">
        <v>35</v>
      </c>
      <c r="B18" s="200"/>
      <c r="C18" s="200"/>
      <c r="D18" s="200"/>
      <c r="E18" s="200"/>
      <c r="F18" s="200"/>
      <c r="J18">
        <v>1202</v>
      </c>
    </row>
    <row r="19" spans="1:10" x14ac:dyDescent="0.25">
      <c r="A19" s="199"/>
      <c r="B19" s="199"/>
      <c r="C19" s="199"/>
      <c r="D19" s="199"/>
      <c r="E19" s="199"/>
      <c r="F19" s="199"/>
      <c r="J19">
        <f>J17-J18</f>
        <v>7048</v>
      </c>
    </row>
    <row r="20" spans="1:10" x14ac:dyDescent="0.25">
      <c r="A20" s="8" t="s">
        <v>29</v>
      </c>
      <c r="B20" s="203" t="s">
        <v>0</v>
      </c>
      <c r="C20" s="203"/>
      <c r="D20" s="203"/>
      <c r="E20" s="203" t="s">
        <v>1</v>
      </c>
      <c r="F20" s="203"/>
    </row>
    <row r="21" spans="1:10" x14ac:dyDescent="0.25">
      <c r="A21" s="14">
        <v>1</v>
      </c>
      <c r="B21" s="161" t="s">
        <v>325</v>
      </c>
      <c r="C21" s="162"/>
      <c r="D21" s="162">
        <v>8250</v>
      </c>
      <c r="E21" s="162"/>
      <c r="F21" s="163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  <c r="J23" s="44">
        <v>220000000000</v>
      </c>
    </row>
    <row r="24" spans="1:10" x14ac:dyDescent="0.25">
      <c r="A24" s="8"/>
      <c r="B24" s="7" t="s">
        <v>9</v>
      </c>
      <c r="C24" s="7"/>
      <c r="D24" s="6">
        <v>1039</v>
      </c>
      <c r="E24" s="6"/>
      <c r="F24" s="6"/>
      <c r="I24" s="4"/>
      <c r="J24">
        <v>143000</v>
      </c>
    </row>
    <row r="25" spans="1:10" x14ac:dyDescent="0.25">
      <c r="A25" s="8"/>
      <c r="B25" s="13" t="s">
        <v>30</v>
      </c>
      <c r="C25" s="13"/>
      <c r="D25" s="13">
        <f>SUM(D22:D24)</f>
        <v>6867</v>
      </c>
      <c r="E25" s="164"/>
      <c r="F25" s="40">
        <f>SUM(F22:F24)</f>
        <v>1383</v>
      </c>
      <c r="I25" s="4"/>
      <c r="J25" s="44">
        <f>J23/J24</f>
        <v>1538461.5384615385</v>
      </c>
    </row>
    <row r="26" spans="1:10" s="36" customFormat="1" x14ac:dyDescent="0.25">
      <c r="A26" s="152"/>
      <c r="B26" s="204" t="s">
        <v>326</v>
      </c>
      <c r="C26" s="205"/>
      <c r="D26" s="204">
        <f>D25+F25</f>
        <v>8250</v>
      </c>
      <c r="E26" s="206"/>
      <c r="F26" s="205"/>
      <c r="I26" s="37"/>
      <c r="J26" s="44"/>
    </row>
    <row r="27" spans="1:10" s="36" customFormat="1" x14ac:dyDescent="0.25">
      <c r="A27" s="152"/>
      <c r="B27" s="38" t="s">
        <v>11</v>
      </c>
      <c r="C27" s="38"/>
      <c r="D27" s="38">
        <v>1375</v>
      </c>
      <c r="E27" s="38" t="s">
        <v>13</v>
      </c>
      <c r="F27" s="38">
        <v>3000</v>
      </c>
      <c r="I27" s="37"/>
      <c r="J27" s="44"/>
    </row>
    <row r="28" spans="1:10" x14ac:dyDescent="0.25">
      <c r="A28" s="8"/>
      <c r="B28" s="6"/>
      <c r="C28" s="6"/>
      <c r="D28" s="6"/>
      <c r="E28" s="40"/>
      <c r="F28" s="40">
        <f>SUM(F24:F27)</f>
        <v>4383</v>
      </c>
      <c r="I28" s="4"/>
    </row>
    <row r="29" spans="1:10" x14ac:dyDescent="0.25">
      <c r="A29" s="14">
        <v>2</v>
      </c>
      <c r="B29" s="13" t="s">
        <v>31</v>
      </c>
      <c r="C29" s="13"/>
      <c r="D29" s="13">
        <f>D25-D27</f>
        <v>5492</v>
      </c>
      <c r="E29" s="6"/>
      <c r="F29" s="13">
        <f>F28</f>
        <v>4383</v>
      </c>
    </row>
    <row r="30" spans="1:10" x14ac:dyDescent="0.25">
      <c r="A30" s="14">
        <v>3</v>
      </c>
      <c r="B30" s="13" t="s">
        <v>12</v>
      </c>
      <c r="C30" s="13"/>
      <c r="D30" s="165">
        <f>D29/30</f>
        <v>183.06666666666666</v>
      </c>
      <c r="E30" s="13"/>
      <c r="F30" s="165">
        <f>F28/20</f>
        <v>219.15</v>
      </c>
      <c r="G30" s="173">
        <f>D30+F30</f>
        <v>402.2166666666667</v>
      </c>
      <c r="J30" s="44">
        <v>6000000</v>
      </c>
    </row>
    <row r="31" spans="1:10" x14ac:dyDescent="0.25">
      <c r="A31" s="14">
        <v>4</v>
      </c>
      <c r="B31" s="13" t="s">
        <v>14</v>
      </c>
      <c r="C31" s="13"/>
      <c r="D31" s="13">
        <f>D32+D33</f>
        <v>110</v>
      </c>
      <c r="E31" s="13"/>
      <c r="F31" s="13">
        <f>SUM(F32:F34)</f>
        <v>141</v>
      </c>
      <c r="J31" s="44">
        <v>143000</v>
      </c>
    </row>
    <row r="32" spans="1:10" x14ac:dyDescent="0.25">
      <c r="A32" s="8"/>
      <c r="B32" s="7" t="s">
        <v>3</v>
      </c>
      <c r="C32" s="7">
        <v>45</v>
      </c>
      <c r="D32" s="6">
        <f>C32</f>
        <v>45</v>
      </c>
      <c r="E32" s="6"/>
      <c r="F32" s="6">
        <v>53</v>
      </c>
      <c r="J32" s="44">
        <f>J30*J31</f>
        <v>858000000000</v>
      </c>
    </row>
    <row r="33" spans="1:8" x14ac:dyDescent="0.25">
      <c r="A33" s="8"/>
      <c r="B33" s="7" t="s">
        <v>4</v>
      </c>
      <c r="C33" s="7">
        <v>50</v>
      </c>
      <c r="D33" s="6">
        <f>C33*1.3</f>
        <v>65</v>
      </c>
      <c r="E33" s="6"/>
      <c r="F33" s="6">
        <v>86</v>
      </c>
    </row>
    <row r="34" spans="1:8" x14ac:dyDescent="0.25">
      <c r="A34" s="8"/>
      <c r="B34" s="7" t="s">
        <v>6</v>
      </c>
      <c r="C34" s="7"/>
      <c r="D34" s="6"/>
      <c r="E34" s="6"/>
      <c r="F34" s="6">
        <v>2</v>
      </c>
    </row>
    <row r="35" spans="1:8" x14ac:dyDescent="0.25">
      <c r="A35" s="8"/>
      <c r="B35" s="39" t="s">
        <v>327</v>
      </c>
      <c r="C35" s="7"/>
      <c r="D35" s="166">
        <f>D30*60/100</f>
        <v>109.84</v>
      </c>
      <c r="E35" s="6"/>
      <c r="F35" s="166">
        <f>F30*60/100</f>
        <v>131.49</v>
      </c>
    </row>
    <row r="36" spans="1:8" x14ac:dyDescent="0.25">
      <c r="A36" s="14">
        <v>5</v>
      </c>
      <c r="B36" s="13" t="s">
        <v>16</v>
      </c>
      <c r="C36" s="13"/>
      <c r="D36" s="165">
        <f>D30-D35</f>
        <v>73.226666666666659</v>
      </c>
      <c r="E36" s="6"/>
      <c r="F36" s="165">
        <f>F30-F31</f>
        <v>78.150000000000006</v>
      </c>
      <c r="G36" s="5"/>
    </row>
    <row r="37" spans="1:8" x14ac:dyDescent="0.25">
      <c r="A37" s="8"/>
      <c r="B37" s="7" t="s">
        <v>5</v>
      </c>
      <c r="C37" s="6"/>
      <c r="D37" s="6">
        <v>73</v>
      </c>
      <c r="E37" s="6"/>
      <c r="F37" s="166">
        <v>68</v>
      </c>
    </row>
    <row r="38" spans="1:8" x14ac:dyDescent="0.25">
      <c r="A38" s="8"/>
      <c r="B38" s="7" t="s">
        <v>18</v>
      </c>
      <c r="C38" s="6"/>
      <c r="D38" s="6"/>
      <c r="E38" s="6"/>
      <c r="F38" s="166">
        <f>F31-F35</f>
        <v>9.5099999999999909</v>
      </c>
    </row>
    <row r="39" spans="1:8" x14ac:dyDescent="0.25">
      <c r="A39" s="14">
        <v>6</v>
      </c>
      <c r="B39" s="170" t="s">
        <v>328</v>
      </c>
      <c r="C39" s="40"/>
      <c r="D39" s="165"/>
      <c r="E39" s="40"/>
      <c r="F39" s="165"/>
    </row>
    <row r="40" spans="1:8" x14ac:dyDescent="0.25">
      <c r="A40" s="8"/>
      <c r="B40" s="7" t="s">
        <v>18</v>
      </c>
      <c r="C40" s="166">
        <f>D38+F38</f>
        <v>9.5099999999999909</v>
      </c>
      <c r="D40" s="6"/>
      <c r="E40" s="6"/>
      <c r="F40" s="6"/>
    </row>
    <row r="41" spans="1:8" x14ac:dyDescent="0.25">
      <c r="A41" s="8"/>
      <c r="B41" s="7" t="s">
        <v>5</v>
      </c>
      <c r="C41" s="166">
        <f>D37+F37</f>
        <v>141</v>
      </c>
      <c r="D41" s="6"/>
      <c r="E41" s="6"/>
      <c r="F41" s="6"/>
    </row>
    <row r="42" spans="1:8" s="36" customFormat="1" x14ac:dyDescent="0.25">
      <c r="A42" s="167"/>
      <c r="B42" s="168"/>
      <c r="C42" s="41"/>
      <c r="D42" s="41"/>
      <c r="E42" s="41"/>
      <c r="F42" s="41"/>
    </row>
    <row r="43" spans="1:8" s="36" customFormat="1" ht="18.75" x14ac:dyDescent="0.3">
      <c r="A43" s="167"/>
      <c r="B43" s="207" t="s">
        <v>329</v>
      </c>
      <c r="C43" s="207"/>
      <c r="D43" s="207"/>
      <c r="E43" s="207"/>
      <c r="F43" s="207"/>
      <c r="G43" s="207"/>
      <c r="H43" s="207"/>
    </row>
    <row r="45" spans="1:8" x14ac:dyDescent="0.25">
      <c r="B45" s="40" t="s">
        <v>2</v>
      </c>
      <c r="C45" s="14">
        <v>2017</v>
      </c>
      <c r="D45" s="14">
        <v>2018</v>
      </c>
      <c r="E45" s="14">
        <v>2019</v>
      </c>
      <c r="F45" s="14">
        <v>2020</v>
      </c>
      <c r="G45" s="14">
        <v>2021</v>
      </c>
      <c r="H45" s="14">
        <v>2022</v>
      </c>
    </row>
    <row r="46" spans="1:8" s="36" customFormat="1" x14ac:dyDescent="0.25">
      <c r="A46" s="2"/>
      <c r="B46" s="40" t="s">
        <v>330</v>
      </c>
      <c r="C46" s="172">
        <v>9875</v>
      </c>
      <c r="D46" s="172">
        <v>9881</v>
      </c>
      <c r="E46" s="172">
        <v>9900</v>
      </c>
      <c r="F46" s="172">
        <v>10000</v>
      </c>
      <c r="G46" s="172">
        <v>10100</v>
      </c>
      <c r="H46" s="172">
        <v>11200</v>
      </c>
    </row>
    <row r="47" spans="1:8" s="5" customFormat="1" x14ac:dyDescent="0.25">
      <c r="A47" s="19"/>
      <c r="B47" s="13" t="s">
        <v>331</v>
      </c>
      <c r="C47" s="165">
        <f>G30</f>
        <v>402.2166666666667</v>
      </c>
      <c r="D47" s="165">
        <v>402</v>
      </c>
      <c r="E47" s="117">
        <f>E46/20</f>
        <v>495</v>
      </c>
      <c r="F47" s="117">
        <f>F46/20</f>
        <v>500</v>
      </c>
      <c r="G47" s="117">
        <f>G46/20</f>
        <v>505</v>
      </c>
      <c r="H47" s="117">
        <f>H46/20</f>
        <v>560</v>
      </c>
    </row>
    <row r="48" spans="1:8" s="5" customFormat="1" x14ac:dyDescent="0.25">
      <c r="A48" s="19"/>
      <c r="B48" s="174" t="s">
        <v>332</v>
      </c>
      <c r="C48" s="165">
        <v>251</v>
      </c>
      <c r="D48" s="165">
        <f>C48+C50</f>
        <v>281</v>
      </c>
      <c r="E48" s="165">
        <f>D48+D50</f>
        <v>311</v>
      </c>
      <c r="F48" s="165">
        <f>E48+E50</f>
        <v>341</v>
      </c>
      <c r="G48" s="165">
        <f>F48</f>
        <v>341</v>
      </c>
      <c r="H48" s="165">
        <f>G48+G50</f>
        <v>371</v>
      </c>
    </row>
    <row r="49" spans="1:9" s="36" customFormat="1" x14ac:dyDescent="0.25">
      <c r="A49" s="2"/>
      <c r="B49" s="174" t="s">
        <v>16</v>
      </c>
      <c r="C49" s="165">
        <v>151</v>
      </c>
      <c r="D49" s="165">
        <f>D47-D48</f>
        <v>121</v>
      </c>
      <c r="E49" s="117">
        <f>E47-E48</f>
        <v>184</v>
      </c>
      <c r="F49" s="117">
        <f>F47-F48</f>
        <v>159</v>
      </c>
      <c r="G49" s="117">
        <f>G47-G48</f>
        <v>164</v>
      </c>
      <c r="H49" s="117">
        <f>H47-H48</f>
        <v>189</v>
      </c>
    </row>
    <row r="50" spans="1:9" s="36" customFormat="1" x14ac:dyDescent="0.25">
      <c r="A50" s="2"/>
      <c r="B50" s="39" t="s">
        <v>33</v>
      </c>
      <c r="C50" s="38">
        <v>30</v>
      </c>
      <c r="D50" s="38">
        <v>30</v>
      </c>
      <c r="E50" s="38">
        <v>30</v>
      </c>
      <c r="F50" s="38">
        <v>30</v>
      </c>
      <c r="G50" s="38">
        <v>30</v>
      </c>
      <c r="H50" s="38">
        <v>30</v>
      </c>
    </row>
    <row r="51" spans="1:9" s="36" customFormat="1" x14ac:dyDescent="0.25">
      <c r="A51" s="2"/>
      <c r="B51" s="38" t="s">
        <v>15</v>
      </c>
      <c r="C51" s="166">
        <f>C49-C50</f>
        <v>121</v>
      </c>
      <c r="D51" s="166">
        <f t="shared" ref="D51:H51" si="0">D49-D50</f>
        <v>91</v>
      </c>
      <c r="E51" s="166">
        <f t="shared" si="0"/>
        <v>154</v>
      </c>
      <c r="F51" s="166">
        <f t="shared" si="0"/>
        <v>129</v>
      </c>
      <c r="G51" s="166">
        <f t="shared" si="0"/>
        <v>134</v>
      </c>
      <c r="H51" s="166">
        <f t="shared" si="0"/>
        <v>159</v>
      </c>
    </row>
    <row r="52" spans="1:9" ht="17.25" customHeight="1" x14ac:dyDescent="0.25"/>
    <row r="53" spans="1:9" s="36" customFormat="1" ht="17.25" customHeight="1" x14ac:dyDescent="0.3">
      <c r="A53" s="2"/>
      <c r="B53" s="202" t="s">
        <v>334</v>
      </c>
      <c r="C53" s="202"/>
      <c r="D53" s="202"/>
      <c r="E53" s="202"/>
      <c r="F53" s="202"/>
      <c r="G53" s="202"/>
      <c r="H53" s="202"/>
    </row>
    <row r="55" spans="1:9" s="36" customFormat="1" x14ac:dyDescent="0.25">
      <c r="A55" s="2"/>
      <c r="B55" s="171" t="s">
        <v>333</v>
      </c>
      <c r="C55" s="14">
        <v>2017</v>
      </c>
      <c r="D55" s="14">
        <v>2018</v>
      </c>
      <c r="E55" s="14">
        <v>2019</v>
      </c>
      <c r="F55" s="14">
        <v>2020</v>
      </c>
      <c r="G55" s="14">
        <v>2021</v>
      </c>
      <c r="H55" s="14">
        <v>2022</v>
      </c>
      <c r="I55" s="190"/>
    </row>
    <row r="56" spans="1:9" s="36" customFormat="1" x14ac:dyDescent="0.25">
      <c r="A56" s="2"/>
      <c r="B56" s="171" t="s">
        <v>17</v>
      </c>
      <c r="C56" s="152">
        <f>C57+C58+C59</f>
        <v>30</v>
      </c>
      <c r="D56" s="186">
        <f t="shared" ref="D56:H56" si="1">D57+D58+D59</f>
        <v>30</v>
      </c>
      <c r="E56" s="186">
        <f t="shared" si="1"/>
        <v>30</v>
      </c>
      <c r="F56" s="186">
        <f t="shared" si="1"/>
        <v>30</v>
      </c>
      <c r="G56" s="186">
        <f t="shared" si="1"/>
        <v>30</v>
      </c>
      <c r="H56" s="186">
        <f t="shared" si="1"/>
        <v>30</v>
      </c>
      <c r="I56" s="191">
        <f>SUM(C57:C59)</f>
        <v>30</v>
      </c>
    </row>
    <row r="57" spans="1:9" s="36" customFormat="1" x14ac:dyDescent="0.25">
      <c r="A57" s="2"/>
      <c r="B57" s="171" t="s">
        <v>36</v>
      </c>
      <c r="C57" s="152">
        <v>15</v>
      </c>
      <c r="D57" s="152"/>
      <c r="E57" s="152"/>
      <c r="F57" s="179"/>
      <c r="G57" s="179"/>
      <c r="H57" s="179"/>
      <c r="I57" s="36">
        <v>7</v>
      </c>
    </row>
    <row r="58" spans="1:9" s="36" customFormat="1" x14ac:dyDescent="0.25">
      <c r="A58" s="2"/>
      <c r="B58" s="171" t="s">
        <v>37</v>
      </c>
      <c r="C58" s="152">
        <v>13</v>
      </c>
      <c r="D58" s="152">
        <v>28</v>
      </c>
      <c r="E58" s="152">
        <v>28</v>
      </c>
      <c r="F58" s="179">
        <v>28</v>
      </c>
      <c r="G58" s="179">
        <v>28</v>
      </c>
      <c r="H58" s="179">
        <v>28</v>
      </c>
      <c r="I58" s="191">
        <v>2</v>
      </c>
    </row>
    <row r="59" spans="1:9" s="36" customFormat="1" x14ac:dyDescent="0.25">
      <c r="A59" s="2"/>
      <c r="B59" s="178" t="s">
        <v>32</v>
      </c>
      <c r="C59" s="152">
        <v>2</v>
      </c>
      <c r="D59" s="152">
        <v>2</v>
      </c>
      <c r="E59" s="152">
        <v>2</v>
      </c>
      <c r="F59" s="179">
        <v>2</v>
      </c>
      <c r="G59" s="179">
        <v>2</v>
      </c>
      <c r="H59" s="179">
        <v>2</v>
      </c>
      <c r="I59" s="191">
        <v>1</v>
      </c>
    </row>
    <row r="60" spans="1:9" s="36" customFormat="1" x14ac:dyDescent="0.25">
      <c r="A60" s="2"/>
    </row>
    <row r="61" spans="1:9" s="36" customFormat="1" ht="18.75" x14ac:dyDescent="0.3">
      <c r="A61" s="2"/>
      <c r="B61" s="202" t="s">
        <v>338</v>
      </c>
      <c r="C61" s="202"/>
      <c r="D61" s="202"/>
      <c r="E61" s="202"/>
      <c r="F61" s="202"/>
      <c r="G61" s="202"/>
      <c r="H61" s="202"/>
    </row>
    <row r="62" spans="1:9" s="36" customFormat="1" x14ac:dyDescent="0.25">
      <c r="A62" s="2"/>
      <c r="B62" s="99" t="s">
        <v>335</v>
      </c>
      <c r="C62" s="14">
        <v>2017</v>
      </c>
      <c r="D62" s="14">
        <v>2018</v>
      </c>
      <c r="E62" s="14">
        <v>2019</v>
      </c>
      <c r="F62" s="14">
        <v>2020</v>
      </c>
      <c r="G62" s="14">
        <v>2021</v>
      </c>
      <c r="H62" s="14">
        <v>2022</v>
      </c>
    </row>
    <row r="63" spans="1:9" s="36" customFormat="1" x14ac:dyDescent="0.25">
      <c r="A63" s="2" t="s">
        <v>36</v>
      </c>
      <c r="B63" s="14">
        <v>89</v>
      </c>
      <c r="C63" s="152">
        <f t="shared" ref="C63:H65" si="2">B63+C57</f>
        <v>104</v>
      </c>
      <c r="D63" s="152">
        <f t="shared" si="2"/>
        <v>104</v>
      </c>
      <c r="E63" s="152">
        <f t="shared" si="2"/>
        <v>104</v>
      </c>
      <c r="F63" s="152">
        <f t="shared" si="2"/>
        <v>104</v>
      </c>
      <c r="G63" s="152">
        <f t="shared" si="2"/>
        <v>104</v>
      </c>
      <c r="H63" s="152">
        <f t="shared" si="2"/>
        <v>104</v>
      </c>
    </row>
    <row r="64" spans="1:9" s="36" customFormat="1" x14ac:dyDescent="0.25">
      <c r="A64" s="2" t="s">
        <v>37</v>
      </c>
      <c r="B64" s="14">
        <v>130</v>
      </c>
      <c r="C64" s="152">
        <f t="shared" si="2"/>
        <v>143</v>
      </c>
      <c r="D64" s="152">
        <f t="shared" si="2"/>
        <v>171</v>
      </c>
      <c r="E64" s="152">
        <f t="shared" si="2"/>
        <v>199</v>
      </c>
      <c r="F64" s="152">
        <f t="shared" si="2"/>
        <v>227</v>
      </c>
      <c r="G64" s="152">
        <f t="shared" si="2"/>
        <v>255</v>
      </c>
      <c r="H64" s="152">
        <f t="shared" si="2"/>
        <v>283</v>
      </c>
    </row>
    <row r="65" spans="1:8" s="36" customFormat="1" x14ac:dyDescent="0.25">
      <c r="A65" s="2" t="s">
        <v>32</v>
      </c>
      <c r="B65" s="14">
        <v>2</v>
      </c>
      <c r="C65" s="152">
        <f t="shared" si="2"/>
        <v>4</v>
      </c>
      <c r="D65" s="152">
        <f t="shared" si="2"/>
        <v>6</v>
      </c>
      <c r="E65" s="152">
        <f t="shared" si="2"/>
        <v>8</v>
      </c>
      <c r="F65" s="152">
        <f t="shared" si="2"/>
        <v>10</v>
      </c>
      <c r="G65" s="152">
        <f t="shared" si="2"/>
        <v>12</v>
      </c>
      <c r="H65" s="152">
        <f t="shared" si="2"/>
        <v>14</v>
      </c>
    </row>
    <row r="66" spans="1:8" s="36" customFormat="1" ht="15.75" x14ac:dyDescent="0.25">
      <c r="A66" s="2"/>
      <c r="B66" s="180" t="s">
        <v>336</v>
      </c>
      <c r="C66" s="180">
        <v>251</v>
      </c>
      <c r="D66" s="180">
        <f t="shared" ref="D66:H66" si="3">SUM(D63:D65)</f>
        <v>281</v>
      </c>
      <c r="E66" s="180">
        <f t="shared" si="3"/>
        <v>311</v>
      </c>
      <c r="F66" s="180">
        <f t="shared" si="3"/>
        <v>341</v>
      </c>
      <c r="G66" s="180">
        <f t="shared" si="3"/>
        <v>371</v>
      </c>
      <c r="H66" s="180">
        <f t="shared" si="3"/>
        <v>401</v>
      </c>
    </row>
    <row r="67" spans="1:8" s="36" customFormat="1" x14ac:dyDescent="0.25">
      <c r="A67" s="2"/>
      <c r="B67" s="36" t="s">
        <v>337</v>
      </c>
    </row>
    <row r="68" spans="1:8" s="36" customFormat="1" x14ac:dyDescent="0.25">
      <c r="A68" s="2"/>
    </row>
    <row r="69" spans="1:8" x14ac:dyDescent="0.25">
      <c r="B69" s="99" t="s">
        <v>335</v>
      </c>
      <c r="C69" s="14">
        <v>2017</v>
      </c>
      <c r="D69" s="14">
        <v>2018</v>
      </c>
      <c r="E69" s="14">
        <v>2019</v>
      </c>
      <c r="F69" s="14">
        <v>2020</v>
      </c>
      <c r="G69" s="14">
        <v>2021</v>
      </c>
      <c r="H69" s="14">
        <v>2022</v>
      </c>
    </row>
    <row r="70" spans="1:8" x14ac:dyDescent="0.25">
      <c r="A70" s="2" t="s">
        <v>37</v>
      </c>
      <c r="B70" s="14">
        <v>130</v>
      </c>
      <c r="C70" s="152">
        <f t="shared" ref="C70:H70" si="4">C64</f>
        <v>143</v>
      </c>
      <c r="D70" s="152">
        <f t="shared" si="4"/>
        <v>171</v>
      </c>
      <c r="E70" s="152">
        <f t="shared" si="4"/>
        <v>199</v>
      </c>
      <c r="F70" s="152">
        <f t="shared" si="4"/>
        <v>227</v>
      </c>
      <c r="G70" s="152">
        <f t="shared" si="4"/>
        <v>255</v>
      </c>
      <c r="H70" s="152">
        <f t="shared" si="4"/>
        <v>283</v>
      </c>
    </row>
    <row r="71" spans="1:8" x14ac:dyDescent="0.25">
      <c r="A71" s="2" t="s">
        <v>32</v>
      </c>
      <c r="B71" s="14">
        <v>2</v>
      </c>
      <c r="C71" s="152">
        <v>3</v>
      </c>
      <c r="D71" s="152">
        <v>5</v>
      </c>
      <c r="E71" s="152">
        <v>7</v>
      </c>
      <c r="F71" s="152">
        <v>9</v>
      </c>
      <c r="G71" s="152">
        <v>11</v>
      </c>
      <c r="H71" s="152">
        <v>13</v>
      </c>
    </row>
    <row r="72" spans="1:8" ht="15.75" x14ac:dyDescent="0.25">
      <c r="A72" s="2" t="s">
        <v>30</v>
      </c>
      <c r="B72" s="180">
        <f>SUM(B70:B71)</f>
        <v>132</v>
      </c>
      <c r="C72" s="180">
        <f t="shared" ref="C72:H72" si="5">SUM(C70:C71)</f>
        <v>146</v>
      </c>
      <c r="D72" s="180">
        <f t="shared" si="5"/>
        <v>176</v>
      </c>
      <c r="E72" s="180">
        <f t="shared" si="5"/>
        <v>206</v>
      </c>
      <c r="F72" s="180">
        <f t="shared" si="5"/>
        <v>236</v>
      </c>
      <c r="G72" s="180">
        <f t="shared" si="5"/>
        <v>266</v>
      </c>
      <c r="H72" s="180">
        <f t="shared" si="5"/>
        <v>296</v>
      </c>
    </row>
    <row r="73" spans="1:8" x14ac:dyDescent="0.25">
      <c r="C73" s="175">
        <f t="shared" ref="C73:H73" si="6">(C72*100%)/C66</f>
        <v>0.58167330677290841</v>
      </c>
      <c r="D73" s="175">
        <f t="shared" si="6"/>
        <v>0.62633451957295372</v>
      </c>
      <c r="E73" s="175">
        <f t="shared" si="6"/>
        <v>0.66237942122186499</v>
      </c>
      <c r="F73" s="175">
        <f t="shared" si="6"/>
        <v>0.6920821114369502</v>
      </c>
      <c r="G73" s="175">
        <f t="shared" si="6"/>
        <v>0.71698113207547165</v>
      </c>
      <c r="H73" s="175">
        <f t="shared" si="6"/>
        <v>0.73815461346633415</v>
      </c>
    </row>
    <row r="76" spans="1:8" ht="18.75" x14ac:dyDescent="0.3">
      <c r="A76" s="198" t="s">
        <v>343</v>
      </c>
      <c r="B76" s="198"/>
      <c r="C76" s="198"/>
      <c r="D76" s="198"/>
      <c r="E76" s="198"/>
      <c r="F76" s="198"/>
      <c r="G76" s="198"/>
      <c r="H76" s="198"/>
    </row>
    <row r="77" spans="1:8" x14ac:dyDescent="0.25">
      <c r="B77" s="38" t="s">
        <v>354</v>
      </c>
      <c r="C77" s="38" t="s">
        <v>355</v>
      </c>
      <c r="D77" s="38" t="s">
        <v>356</v>
      </c>
      <c r="E77" s="192" t="s">
        <v>357</v>
      </c>
    </row>
    <row r="78" spans="1:8" x14ac:dyDescent="0.25">
      <c r="B78" s="38" t="s">
        <v>344</v>
      </c>
      <c r="C78" s="194">
        <v>220</v>
      </c>
      <c r="D78" s="194">
        <v>3000000</v>
      </c>
      <c r="E78" s="35">
        <f>D78*C78</f>
        <v>660000000</v>
      </c>
    </row>
    <row r="79" spans="1:8" x14ac:dyDescent="0.25">
      <c r="B79" s="38" t="s">
        <v>346</v>
      </c>
      <c r="C79" s="194">
        <v>107</v>
      </c>
      <c r="D79" s="194">
        <v>60000000</v>
      </c>
      <c r="E79" s="35">
        <f t="shared" ref="E79:E87" si="7">D79*C79</f>
        <v>6420000000</v>
      </c>
    </row>
    <row r="80" spans="1:8" x14ac:dyDescent="0.25">
      <c r="B80" s="38" t="s">
        <v>345</v>
      </c>
      <c r="C80" s="194"/>
      <c r="D80" s="194"/>
      <c r="E80" s="35">
        <f t="shared" si="7"/>
        <v>0</v>
      </c>
    </row>
    <row r="81" spans="1:5" s="36" customFormat="1" x14ac:dyDescent="0.25">
      <c r="A81" s="2"/>
      <c r="B81" s="39" t="s">
        <v>351</v>
      </c>
      <c r="C81" s="194">
        <v>78</v>
      </c>
      <c r="D81" s="194">
        <v>10000000</v>
      </c>
      <c r="E81" s="35">
        <f t="shared" si="7"/>
        <v>780000000</v>
      </c>
    </row>
    <row r="82" spans="1:5" s="36" customFormat="1" x14ac:dyDescent="0.25">
      <c r="A82" s="2"/>
      <c r="B82" s="39" t="s">
        <v>352</v>
      </c>
      <c r="C82" s="194">
        <v>220</v>
      </c>
      <c r="D82" s="194">
        <v>2200000</v>
      </c>
      <c r="E82" s="35">
        <f t="shared" si="7"/>
        <v>484000000</v>
      </c>
    </row>
    <row r="83" spans="1:5" x14ac:dyDescent="0.25">
      <c r="B83" s="38" t="s">
        <v>347</v>
      </c>
      <c r="C83" s="194">
        <v>40</v>
      </c>
      <c r="D83" s="194">
        <v>3000000</v>
      </c>
      <c r="E83" s="35">
        <f t="shared" si="7"/>
        <v>120000000</v>
      </c>
    </row>
    <row r="84" spans="1:5" x14ac:dyDescent="0.25">
      <c r="B84" s="38" t="s">
        <v>348</v>
      </c>
      <c r="C84" s="194"/>
      <c r="D84" s="194"/>
      <c r="E84" s="35">
        <f t="shared" si="7"/>
        <v>0</v>
      </c>
    </row>
    <row r="85" spans="1:5" x14ac:dyDescent="0.25">
      <c r="B85" s="39" t="s">
        <v>349</v>
      </c>
      <c r="C85" s="194">
        <v>6</v>
      </c>
      <c r="D85" s="194">
        <v>797300000</v>
      </c>
      <c r="E85" s="35">
        <f t="shared" si="7"/>
        <v>4783800000</v>
      </c>
    </row>
    <row r="86" spans="1:5" x14ac:dyDescent="0.25">
      <c r="B86" s="39" t="s">
        <v>350</v>
      </c>
      <c r="C86" s="194">
        <v>12</v>
      </c>
      <c r="D86" s="194">
        <v>464943000</v>
      </c>
      <c r="E86" s="35">
        <f t="shared" si="7"/>
        <v>5579316000</v>
      </c>
    </row>
    <row r="87" spans="1:5" x14ac:dyDescent="0.25">
      <c r="B87" s="38" t="s">
        <v>353</v>
      </c>
      <c r="C87" s="194">
        <v>44</v>
      </c>
      <c r="D87" s="194">
        <v>3000000</v>
      </c>
      <c r="E87" s="35">
        <f t="shared" si="7"/>
        <v>132000000</v>
      </c>
    </row>
    <row r="88" spans="1:5" x14ac:dyDescent="0.25">
      <c r="E88" s="195">
        <f>SUM(E78:E87)</f>
        <v>18959116000</v>
      </c>
    </row>
    <row r="89" spans="1:5" x14ac:dyDescent="0.25">
      <c r="E89" s="44"/>
    </row>
    <row r="90" spans="1:5" x14ac:dyDescent="0.25">
      <c r="E90" s="113"/>
    </row>
  </sheetData>
  <mergeCells count="13">
    <mergeCell ref="A76:H76"/>
    <mergeCell ref="A19:F19"/>
    <mergeCell ref="A18:F18"/>
    <mergeCell ref="A2:B2"/>
    <mergeCell ref="A3:B3"/>
    <mergeCell ref="A4:B4"/>
    <mergeCell ref="B53:H53"/>
    <mergeCell ref="B61:H61"/>
    <mergeCell ref="B20:D20"/>
    <mergeCell ref="E20:F20"/>
    <mergeCell ref="B26:C26"/>
    <mergeCell ref="D26:F26"/>
    <mergeCell ref="B43:H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10" workbookViewId="0">
      <selection activeCell="B18" sqref="B18"/>
    </sheetView>
  </sheetViews>
  <sheetFormatPr defaultRowHeight="15" x14ac:dyDescent="0.25"/>
  <cols>
    <col min="1" max="1" width="10.140625" style="36" customWidth="1"/>
    <col min="2" max="2" width="18.85546875" style="36" customWidth="1"/>
    <col min="3" max="5" width="10.42578125" style="36" bestFit="1" customWidth="1"/>
    <col min="6" max="6" width="16" style="36" customWidth="1"/>
    <col min="7" max="7" width="10.42578125" style="36" bestFit="1" customWidth="1"/>
    <col min="8" max="8" width="14.42578125" style="36" customWidth="1"/>
    <col min="9" max="16384" width="9.140625" style="36"/>
  </cols>
  <sheetData>
    <row r="2" spans="1:7" ht="15.75" x14ac:dyDescent="0.25">
      <c r="A2" s="38" t="s">
        <v>42</v>
      </c>
      <c r="B2" s="42">
        <v>2017</v>
      </c>
      <c r="C2" s="42">
        <v>2018</v>
      </c>
      <c r="D2" s="42">
        <v>2019</v>
      </c>
      <c r="E2" s="42">
        <v>2020</v>
      </c>
      <c r="F2" s="42">
        <v>2021</v>
      </c>
      <c r="G2" s="42">
        <v>2022</v>
      </c>
    </row>
    <row r="3" spans="1:7" ht="15.75" x14ac:dyDescent="0.25">
      <c r="A3" s="38" t="s">
        <v>43</v>
      </c>
      <c r="B3" s="42">
        <f t="shared" ref="B3:G3" si="0">B9</f>
        <v>3000</v>
      </c>
      <c r="C3" s="42">
        <f t="shared" si="0"/>
        <v>3600</v>
      </c>
      <c r="D3" s="42">
        <f t="shared" si="0"/>
        <v>4000</v>
      </c>
      <c r="E3" s="42">
        <f t="shared" si="0"/>
        <v>4000</v>
      </c>
      <c r="F3" s="42">
        <f t="shared" si="0"/>
        <v>4000</v>
      </c>
      <c r="G3" s="42">
        <f t="shared" si="0"/>
        <v>4500</v>
      </c>
    </row>
    <row r="4" spans="1:7" ht="15.75" x14ac:dyDescent="0.25">
      <c r="A4" s="38" t="s">
        <v>44</v>
      </c>
      <c r="B4" s="42"/>
      <c r="C4" s="42"/>
      <c r="D4" s="42"/>
      <c r="E4" s="42"/>
      <c r="F4" s="42"/>
      <c r="G4" s="42">
        <v>1000</v>
      </c>
    </row>
    <row r="5" spans="1:7" ht="15.75" x14ac:dyDescent="0.25">
      <c r="A5" s="155" t="s">
        <v>45</v>
      </c>
      <c r="B5" s="42">
        <f t="shared" ref="B5:G5" si="1">SUM(B3:B4)</f>
        <v>3000</v>
      </c>
      <c r="C5" s="42">
        <f t="shared" si="1"/>
        <v>3600</v>
      </c>
      <c r="D5" s="42">
        <f t="shared" si="1"/>
        <v>4000</v>
      </c>
      <c r="E5" s="42">
        <f t="shared" si="1"/>
        <v>4000</v>
      </c>
      <c r="F5" s="42">
        <f t="shared" si="1"/>
        <v>4000</v>
      </c>
      <c r="G5" s="42">
        <f t="shared" si="1"/>
        <v>5500</v>
      </c>
    </row>
    <row r="6" spans="1:7" s="41" customFormat="1" ht="15.75" x14ac:dyDescent="0.25">
      <c r="B6" s="43"/>
      <c r="C6" s="43"/>
      <c r="D6" s="43"/>
      <c r="E6" s="43"/>
      <c r="F6" s="43"/>
      <c r="G6" s="43"/>
    </row>
    <row r="7" spans="1:7" ht="15.75" x14ac:dyDescent="0.25">
      <c r="A7" s="41"/>
      <c r="B7" s="43"/>
      <c r="C7" s="43"/>
      <c r="D7" s="43"/>
      <c r="E7" s="43"/>
      <c r="F7" s="43"/>
      <c r="G7" s="43"/>
    </row>
    <row r="8" spans="1:7" ht="15.75" x14ac:dyDescent="0.25">
      <c r="A8" s="40" t="s">
        <v>46</v>
      </c>
      <c r="B8" s="54">
        <v>2017</v>
      </c>
      <c r="C8" s="55">
        <v>2018</v>
      </c>
      <c r="D8" s="56">
        <v>2019</v>
      </c>
      <c r="E8" s="57">
        <v>2020</v>
      </c>
      <c r="F8" s="58">
        <v>2021</v>
      </c>
      <c r="G8" s="59">
        <v>2022</v>
      </c>
    </row>
    <row r="9" spans="1:7" ht="15.75" x14ac:dyDescent="0.25">
      <c r="A9" s="38" t="s">
        <v>47</v>
      </c>
      <c r="B9" s="42">
        <f>B10+B11</f>
        <v>3000</v>
      </c>
      <c r="C9" s="42">
        <f t="shared" ref="C9:G9" si="2">C10+C11</f>
        <v>3600</v>
      </c>
      <c r="D9" s="42">
        <f t="shared" si="2"/>
        <v>4000</v>
      </c>
      <c r="E9" s="42">
        <f t="shared" si="2"/>
        <v>4000</v>
      </c>
      <c r="F9" s="42">
        <f t="shared" si="2"/>
        <v>4000</v>
      </c>
      <c r="G9" s="42">
        <f t="shared" si="2"/>
        <v>4500</v>
      </c>
    </row>
    <row r="10" spans="1:7" ht="15.75" x14ac:dyDescent="0.25">
      <c r="A10" s="38" t="s">
        <v>166</v>
      </c>
      <c r="B10" s="65">
        <v>1550</v>
      </c>
      <c r="C10" s="62">
        <v>1500</v>
      </c>
      <c r="D10" s="66">
        <f>'HS2'!E66</f>
        <v>2000</v>
      </c>
      <c r="E10" s="42">
        <f>'HS2'!F66</f>
        <v>2000</v>
      </c>
      <c r="F10" s="42">
        <f>'HS2'!G66</f>
        <v>2000</v>
      </c>
      <c r="G10" s="42">
        <f>'HS2'!H66</f>
        <v>2000</v>
      </c>
    </row>
    <row r="11" spans="1:7" ht="15.75" x14ac:dyDescent="0.25">
      <c r="A11" s="39" t="s">
        <v>167</v>
      </c>
      <c r="B11" s="53">
        <v>1450</v>
      </c>
      <c r="C11" s="53">
        <v>2100</v>
      </c>
      <c r="D11" s="53">
        <f>'HS2'!E135</f>
        <v>2000</v>
      </c>
      <c r="E11" s="42">
        <f>'HS2'!F135</f>
        <v>2000</v>
      </c>
      <c r="F11" s="42">
        <f>'HS2'!G135</f>
        <v>2000</v>
      </c>
      <c r="G11" s="42">
        <f>'HS2'!H135</f>
        <v>2500</v>
      </c>
    </row>
    <row r="12" spans="1:7" ht="15.75" x14ac:dyDescent="0.25">
      <c r="A12" s="39" t="s">
        <v>161</v>
      </c>
      <c r="B12" s="60">
        <v>300</v>
      </c>
      <c r="C12" s="63"/>
      <c r="D12" s="65">
        <v>600</v>
      </c>
      <c r="E12" s="62">
        <v>900</v>
      </c>
      <c r="F12" s="66">
        <v>1000</v>
      </c>
      <c r="G12" s="42">
        <v>1000</v>
      </c>
    </row>
    <row r="13" spans="1:7" ht="15.75" x14ac:dyDescent="0.25">
      <c r="A13" s="39" t="s">
        <v>162</v>
      </c>
      <c r="B13" s="63">
        <v>400</v>
      </c>
      <c r="C13" s="65">
        <v>1000</v>
      </c>
      <c r="D13" s="62">
        <v>400</v>
      </c>
      <c r="E13" s="66">
        <v>400</v>
      </c>
      <c r="F13" s="42">
        <v>500</v>
      </c>
      <c r="G13" s="42">
        <v>1000</v>
      </c>
    </row>
    <row r="14" spans="1:7" ht="15.75" x14ac:dyDescent="0.25">
      <c r="A14" s="39" t="s">
        <v>163</v>
      </c>
      <c r="B14" s="65">
        <v>750</v>
      </c>
      <c r="C14" s="62">
        <v>1100</v>
      </c>
      <c r="D14" s="66">
        <v>1000</v>
      </c>
      <c r="E14" s="42">
        <v>700</v>
      </c>
      <c r="F14" s="42">
        <v>500</v>
      </c>
      <c r="G14" s="42">
        <v>500</v>
      </c>
    </row>
    <row r="15" spans="1:7" ht="15.75" x14ac:dyDescent="0.25">
      <c r="A15" s="38" t="s">
        <v>48</v>
      </c>
      <c r="B15" s="42">
        <f>B24-B19</f>
        <v>6875</v>
      </c>
      <c r="C15" s="42">
        <f>B15-C19</f>
        <v>3581</v>
      </c>
      <c r="D15" s="53">
        <f>C15-D19</f>
        <v>0</v>
      </c>
      <c r="E15" s="42"/>
      <c r="F15" s="42"/>
      <c r="G15" s="42"/>
    </row>
    <row r="16" spans="1:7" ht="15.75" x14ac:dyDescent="0.25">
      <c r="A16" s="38" t="s">
        <v>46</v>
      </c>
      <c r="B16" s="42">
        <f>B9+B15</f>
        <v>9875</v>
      </c>
      <c r="C16" s="42">
        <f>(B16+C9)-C21</f>
        <v>9881</v>
      </c>
      <c r="D16" s="42">
        <f>(C16+D9)-D21</f>
        <v>9900</v>
      </c>
      <c r="E16" s="42">
        <f>(D16+E9)-E21</f>
        <v>10000</v>
      </c>
      <c r="F16" s="42">
        <f>(E16+F9)-F21</f>
        <v>10100</v>
      </c>
      <c r="G16" s="42">
        <f>(F16+G9)-G21</f>
        <v>10200</v>
      </c>
    </row>
    <row r="18" spans="1:8" ht="18.75" x14ac:dyDescent="0.3">
      <c r="A18" s="34" t="s">
        <v>168</v>
      </c>
      <c r="B18" s="54">
        <v>2017</v>
      </c>
      <c r="C18" s="55">
        <v>2018</v>
      </c>
      <c r="D18" s="56">
        <v>2019</v>
      </c>
      <c r="E18" s="57">
        <v>2020</v>
      </c>
      <c r="F18" s="58">
        <v>2021</v>
      </c>
      <c r="G18" s="59">
        <v>2022</v>
      </c>
      <c r="H18" s="157" t="s">
        <v>30</v>
      </c>
    </row>
    <row r="19" spans="1:8" ht="18.75" x14ac:dyDescent="0.3">
      <c r="A19" s="34" t="s">
        <v>0</v>
      </c>
      <c r="B19" s="35">
        <v>1375</v>
      </c>
      <c r="C19" s="35">
        <v>3294</v>
      </c>
      <c r="D19" s="35">
        <v>3581</v>
      </c>
      <c r="E19" s="53"/>
      <c r="F19" s="53"/>
      <c r="G19" s="53"/>
      <c r="H19" s="158">
        <f>SUM(B19:G19)</f>
        <v>8250</v>
      </c>
    </row>
    <row r="20" spans="1:8" ht="18.75" x14ac:dyDescent="0.3">
      <c r="A20" s="156"/>
      <c r="B20" s="35"/>
      <c r="C20" s="35">
        <f>B12</f>
        <v>300</v>
      </c>
      <c r="D20" s="35">
        <f>B13+C12</f>
        <v>400</v>
      </c>
      <c r="E20" s="53">
        <f>B10+B14+C13+D12</f>
        <v>3900</v>
      </c>
      <c r="F20" s="53">
        <f>C10+C14+D13+E12</f>
        <v>3900</v>
      </c>
      <c r="G20" s="53">
        <f>D10+D14+E13+F12</f>
        <v>4400</v>
      </c>
      <c r="H20" s="158">
        <f t="shared" ref="H20:H21" si="3">SUM(B20:G20)</f>
        <v>12900</v>
      </c>
    </row>
    <row r="21" spans="1:8" ht="18.75" x14ac:dyDescent="0.3">
      <c r="A21" s="159" t="s">
        <v>324</v>
      </c>
      <c r="B21" s="160">
        <f>B19+B20</f>
        <v>1375</v>
      </c>
      <c r="C21" s="160">
        <f t="shared" ref="C21:G21" si="4">C19+C20</f>
        <v>3594</v>
      </c>
      <c r="D21" s="160">
        <f t="shared" si="4"/>
        <v>3981</v>
      </c>
      <c r="E21" s="160">
        <f t="shared" si="4"/>
        <v>3900</v>
      </c>
      <c r="F21" s="160">
        <f t="shared" si="4"/>
        <v>3900</v>
      </c>
      <c r="G21" s="160">
        <f t="shared" si="4"/>
        <v>4400</v>
      </c>
      <c r="H21" s="158">
        <f t="shared" si="3"/>
        <v>21150</v>
      </c>
    </row>
    <row r="23" spans="1:8" x14ac:dyDescent="0.25">
      <c r="A23" s="36" t="s">
        <v>164</v>
      </c>
      <c r="C23" s="36">
        <v>525</v>
      </c>
      <c r="D23" s="36">
        <v>975</v>
      </c>
      <c r="E23" s="36">
        <v>3050</v>
      </c>
      <c r="F23" s="36">
        <v>4000</v>
      </c>
    </row>
    <row r="24" spans="1:8" x14ac:dyDescent="0.25">
      <c r="B24" s="36">
        <v>8250</v>
      </c>
      <c r="C24" s="36">
        <v>6875</v>
      </c>
      <c r="D24" s="36">
        <v>3581</v>
      </c>
    </row>
    <row r="25" spans="1:8" x14ac:dyDescent="0.25">
      <c r="A25" s="36" t="s">
        <v>165</v>
      </c>
      <c r="B25" s="67">
        <v>1375</v>
      </c>
      <c r="C25" s="61">
        <v>3294</v>
      </c>
      <c r="D25" s="64">
        <v>3581</v>
      </c>
    </row>
    <row r="26" spans="1:8" ht="17.25" customHeight="1" x14ac:dyDescent="0.25">
      <c r="B26" s="36">
        <f>B24-B25</f>
        <v>6875</v>
      </c>
      <c r="C26" s="36">
        <f>C24-C25</f>
        <v>3581</v>
      </c>
      <c r="D26" s="36">
        <v>0</v>
      </c>
    </row>
    <row r="27" spans="1:8" ht="16.5" x14ac:dyDescent="0.25">
      <c r="A27" s="208" t="s">
        <v>169</v>
      </c>
      <c r="B27" s="208" t="s">
        <v>170</v>
      </c>
      <c r="C27" s="210" t="s">
        <v>171</v>
      </c>
      <c r="D27" s="211"/>
      <c r="E27" s="212"/>
      <c r="F27" s="208" t="s">
        <v>172</v>
      </c>
    </row>
    <row r="28" spans="1:8" ht="16.5" x14ac:dyDescent="0.25">
      <c r="A28" s="209"/>
      <c r="B28" s="209"/>
      <c r="C28" s="68" t="s">
        <v>173</v>
      </c>
      <c r="D28" s="69" t="s">
        <v>166</v>
      </c>
      <c r="E28" s="69" t="s">
        <v>167</v>
      </c>
      <c r="F28" s="209"/>
    </row>
    <row r="29" spans="1:8" ht="16.5" x14ac:dyDescent="0.25">
      <c r="A29" s="70">
        <v>2017</v>
      </c>
      <c r="B29" s="70" t="s">
        <v>174</v>
      </c>
      <c r="C29" s="71">
        <f>D29+E29</f>
        <v>3000</v>
      </c>
      <c r="D29" s="71">
        <v>1500</v>
      </c>
      <c r="E29" s="71">
        <v>1500</v>
      </c>
      <c r="F29" s="71">
        <f>B16</f>
        <v>9875</v>
      </c>
    </row>
    <row r="30" spans="1:8" ht="16.5" x14ac:dyDescent="0.25">
      <c r="A30" s="70">
        <v>2018</v>
      </c>
      <c r="B30" s="70" t="s">
        <v>174</v>
      </c>
      <c r="C30" s="71">
        <f t="shared" ref="C30:C35" si="5">D30+E30</f>
        <v>3600</v>
      </c>
      <c r="D30" s="71">
        <v>1600</v>
      </c>
      <c r="E30" s="71">
        <v>2000</v>
      </c>
      <c r="F30" s="71">
        <f>C16</f>
        <v>9881</v>
      </c>
    </row>
    <row r="31" spans="1:8" ht="16.5" x14ac:dyDescent="0.25">
      <c r="A31" s="70">
        <v>2019</v>
      </c>
      <c r="B31" s="70" t="s">
        <v>174</v>
      </c>
      <c r="C31" s="71">
        <f t="shared" si="5"/>
        <v>4000</v>
      </c>
      <c r="D31" s="71">
        <v>2000</v>
      </c>
      <c r="E31" s="71">
        <v>2000</v>
      </c>
      <c r="F31" s="71">
        <f>D16</f>
        <v>9900</v>
      </c>
    </row>
    <row r="32" spans="1:8" ht="16.5" x14ac:dyDescent="0.25">
      <c r="A32" s="70">
        <v>2020</v>
      </c>
      <c r="B32" s="70" t="s">
        <v>174</v>
      </c>
      <c r="C32" s="71">
        <f t="shared" si="5"/>
        <v>4000</v>
      </c>
      <c r="D32" s="71">
        <v>2000</v>
      </c>
      <c r="E32" s="71">
        <v>2000</v>
      </c>
      <c r="F32" s="71">
        <f>E16</f>
        <v>10000</v>
      </c>
    </row>
    <row r="33" spans="1:6" ht="16.5" x14ac:dyDescent="0.25">
      <c r="A33" s="70">
        <v>2021</v>
      </c>
      <c r="B33" s="70" t="s">
        <v>174</v>
      </c>
      <c r="C33" s="71">
        <f t="shared" si="5"/>
        <v>4000</v>
      </c>
      <c r="D33" s="71">
        <v>2000</v>
      </c>
      <c r="E33" s="71">
        <v>2000</v>
      </c>
      <c r="F33" s="71">
        <f>F16</f>
        <v>10100</v>
      </c>
    </row>
    <row r="34" spans="1:6" ht="16.5" x14ac:dyDescent="0.25">
      <c r="A34" s="70">
        <v>2022</v>
      </c>
      <c r="B34" s="70" t="s">
        <v>174</v>
      </c>
      <c r="C34" s="71">
        <f t="shared" si="5"/>
        <v>4500</v>
      </c>
      <c r="D34" s="71">
        <v>2000</v>
      </c>
      <c r="E34" s="71">
        <v>2500</v>
      </c>
      <c r="F34" s="71">
        <f>G16</f>
        <v>10200</v>
      </c>
    </row>
    <row r="35" spans="1:6" ht="16.5" x14ac:dyDescent="0.25">
      <c r="A35" s="72"/>
      <c r="B35" s="70" t="s">
        <v>175</v>
      </c>
      <c r="C35" s="71">
        <f t="shared" si="5"/>
        <v>1000</v>
      </c>
      <c r="D35" s="72">
        <v>500</v>
      </c>
      <c r="E35" s="72">
        <v>500</v>
      </c>
      <c r="F35" s="71">
        <v>1000</v>
      </c>
    </row>
    <row r="36" spans="1:6" ht="16.5" x14ac:dyDescent="0.25">
      <c r="A36" s="213" t="s">
        <v>176</v>
      </c>
      <c r="B36" s="214"/>
      <c r="C36" s="146">
        <f>SUM(C29:C35)</f>
        <v>24100</v>
      </c>
      <c r="D36" s="146">
        <f>SUM(D29:D35)</f>
        <v>11600</v>
      </c>
      <c r="E36" s="146">
        <f>SUM(E29:E35)</f>
        <v>12500</v>
      </c>
      <c r="F36" s="146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opLeftCell="A64" workbookViewId="0">
      <selection activeCell="D44" sqref="D44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221" t="s">
        <v>29</v>
      </c>
      <c r="B1" s="221" t="s">
        <v>177</v>
      </c>
      <c r="C1" s="223" t="s">
        <v>178</v>
      </c>
      <c r="D1" s="223"/>
      <c r="E1" s="223"/>
      <c r="F1" s="223"/>
      <c r="G1" s="223"/>
      <c r="H1" s="223"/>
    </row>
    <row r="2" spans="1:8" ht="21.75" customHeight="1" x14ac:dyDescent="0.25">
      <c r="A2" s="222"/>
      <c r="B2" s="222"/>
      <c r="C2" s="80">
        <v>2017</v>
      </c>
      <c r="D2" s="80">
        <v>2018</v>
      </c>
      <c r="E2" s="80">
        <v>2019</v>
      </c>
      <c r="F2" s="80">
        <v>2020</v>
      </c>
      <c r="G2" s="80">
        <v>2021</v>
      </c>
      <c r="H2" s="80">
        <v>2022</v>
      </c>
    </row>
    <row r="3" spans="1:8" ht="20.25" customHeight="1" x14ac:dyDescent="0.25">
      <c r="A3" s="73" t="s">
        <v>179</v>
      </c>
      <c r="B3" s="215" t="s">
        <v>180</v>
      </c>
      <c r="C3" s="216"/>
      <c r="D3" s="216"/>
      <c r="E3" s="217"/>
      <c r="F3" s="73"/>
      <c r="G3" s="73"/>
      <c r="H3" s="73"/>
    </row>
    <row r="4" spans="1:8" ht="23.25" customHeight="1" x14ac:dyDescent="0.25">
      <c r="A4" s="73" t="s">
        <v>181</v>
      </c>
      <c r="B4" s="218" t="s">
        <v>182</v>
      </c>
      <c r="C4" s="219"/>
      <c r="D4" s="220"/>
      <c r="E4" s="74"/>
      <c r="F4" s="74"/>
      <c r="G4" s="74"/>
      <c r="H4" s="74"/>
    </row>
    <row r="5" spans="1:8" ht="27" customHeight="1" x14ac:dyDescent="0.25">
      <c r="A5" s="74">
        <v>1</v>
      </c>
      <c r="B5" s="75" t="s">
        <v>134</v>
      </c>
      <c r="C5" s="77">
        <v>25</v>
      </c>
      <c r="D5" s="77">
        <v>25</v>
      </c>
      <c r="E5" s="77">
        <v>50</v>
      </c>
      <c r="F5" s="77">
        <v>50</v>
      </c>
      <c r="G5" s="77">
        <v>50</v>
      </c>
      <c r="H5" s="77">
        <v>50</v>
      </c>
    </row>
    <row r="6" spans="1:8" ht="35.25" customHeight="1" x14ac:dyDescent="0.25">
      <c r="A6" s="74">
        <v>2</v>
      </c>
      <c r="B6" s="75" t="s">
        <v>183</v>
      </c>
      <c r="C6" s="77">
        <v>50</v>
      </c>
      <c r="D6" s="77">
        <v>50</v>
      </c>
      <c r="E6" s="77">
        <v>75</v>
      </c>
      <c r="F6" s="77">
        <v>75</v>
      </c>
      <c r="G6" s="77">
        <v>75</v>
      </c>
      <c r="H6" s="77">
        <v>75</v>
      </c>
    </row>
    <row r="7" spans="1:8" ht="35.25" customHeight="1" x14ac:dyDescent="0.25">
      <c r="A7" s="74">
        <v>3</v>
      </c>
      <c r="B7" s="75" t="s">
        <v>137</v>
      </c>
      <c r="C7" s="77">
        <v>25</v>
      </c>
      <c r="D7" s="77">
        <v>25</v>
      </c>
      <c r="E7" s="77">
        <v>25</v>
      </c>
      <c r="F7" s="77">
        <v>25</v>
      </c>
      <c r="G7" s="77">
        <v>25</v>
      </c>
      <c r="H7" s="77">
        <v>25</v>
      </c>
    </row>
    <row r="8" spans="1:8" ht="35.25" customHeight="1" x14ac:dyDescent="0.25">
      <c r="A8" s="74">
        <v>4</v>
      </c>
      <c r="B8" s="75" t="s">
        <v>138</v>
      </c>
      <c r="C8" s="77">
        <v>25</v>
      </c>
      <c r="D8" s="77">
        <v>25</v>
      </c>
      <c r="E8" s="77">
        <v>25</v>
      </c>
      <c r="F8" s="77">
        <v>25</v>
      </c>
      <c r="G8" s="77">
        <v>25</v>
      </c>
      <c r="H8" s="77">
        <v>25</v>
      </c>
    </row>
    <row r="9" spans="1:8" ht="24.75" customHeight="1" x14ac:dyDescent="0.25">
      <c r="A9" s="74">
        <v>5</v>
      </c>
      <c r="B9" s="75" t="s">
        <v>139</v>
      </c>
      <c r="C9" s="77">
        <v>25</v>
      </c>
      <c r="D9" s="77">
        <v>25</v>
      </c>
      <c r="E9" s="77">
        <v>25</v>
      </c>
      <c r="F9" s="77">
        <v>25</v>
      </c>
      <c r="G9" s="77">
        <v>25</v>
      </c>
      <c r="H9" s="77">
        <v>25</v>
      </c>
    </row>
    <row r="10" spans="1:8" ht="35.25" customHeight="1" x14ac:dyDescent="0.25">
      <c r="A10" s="74">
        <v>6</v>
      </c>
      <c r="B10" s="75" t="s">
        <v>140</v>
      </c>
      <c r="C10" s="77">
        <v>25</v>
      </c>
      <c r="D10" s="77">
        <v>25</v>
      </c>
      <c r="E10" s="77">
        <v>25</v>
      </c>
      <c r="F10" s="77">
        <v>25</v>
      </c>
      <c r="G10" s="77">
        <v>25</v>
      </c>
      <c r="H10" s="77">
        <v>25</v>
      </c>
    </row>
    <row r="11" spans="1:8" ht="27.75" customHeight="1" x14ac:dyDescent="0.25">
      <c r="A11" s="77">
        <v>7</v>
      </c>
      <c r="B11" s="75" t="s">
        <v>141</v>
      </c>
      <c r="C11" s="77">
        <v>25</v>
      </c>
      <c r="D11" s="77">
        <v>25</v>
      </c>
      <c r="E11" s="77">
        <v>25</v>
      </c>
      <c r="F11" s="77">
        <v>25</v>
      </c>
      <c r="G11" s="77">
        <v>25</v>
      </c>
      <c r="H11" s="77">
        <v>25</v>
      </c>
    </row>
    <row r="12" spans="1:8" ht="27.75" customHeight="1" x14ac:dyDescent="0.25">
      <c r="A12" s="77">
        <v>8</v>
      </c>
      <c r="B12" s="75" t="s">
        <v>142</v>
      </c>
      <c r="C12" s="77">
        <v>25</v>
      </c>
      <c r="D12" s="77">
        <v>25</v>
      </c>
      <c r="E12" s="77">
        <v>50</v>
      </c>
      <c r="F12" s="77">
        <v>50</v>
      </c>
      <c r="G12" s="77">
        <v>50</v>
      </c>
      <c r="H12" s="77">
        <v>50</v>
      </c>
    </row>
    <row r="13" spans="1:8" ht="27.75" customHeight="1" x14ac:dyDescent="0.25">
      <c r="A13" s="77">
        <v>9</v>
      </c>
      <c r="B13" s="75" t="s">
        <v>143</v>
      </c>
      <c r="C13" s="77">
        <v>25</v>
      </c>
      <c r="D13" s="77">
        <v>25</v>
      </c>
      <c r="E13" s="77">
        <v>25</v>
      </c>
      <c r="F13" s="77">
        <v>25</v>
      </c>
      <c r="G13" s="77">
        <v>25</v>
      </c>
      <c r="H13" s="77">
        <v>25</v>
      </c>
    </row>
    <row r="14" spans="1:8" ht="27.75" customHeight="1" x14ac:dyDescent="0.25">
      <c r="A14" s="77">
        <v>10</v>
      </c>
      <c r="B14" s="75" t="s">
        <v>144</v>
      </c>
      <c r="C14" s="77">
        <v>25</v>
      </c>
      <c r="D14" s="77">
        <v>25</v>
      </c>
      <c r="E14" s="77">
        <v>50</v>
      </c>
      <c r="F14" s="77">
        <v>50</v>
      </c>
      <c r="G14" s="77">
        <v>50</v>
      </c>
      <c r="H14" s="77">
        <v>50</v>
      </c>
    </row>
    <row r="15" spans="1:8" ht="27.75" customHeight="1" x14ac:dyDescent="0.25">
      <c r="A15" s="77">
        <v>11</v>
      </c>
      <c r="B15" s="75" t="s">
        <v>145</v>
      </c>
      <c r="C15" s="77">
        <v>50</v>
      </c>
      <c r="D15" s="77">
        <v>50</v>
      </c>
      <c r="E15" s="77">
        <v>50</v>
      </c>
      <c r="F15" s="77">
        <v>50</v>
      </c>
      <c r="G15" s="77">
        <v>50</v>
      </c>
      <c r="H15" s="77">
        <v>50</v>
      </c>
    </row>
    <row r="16" spans="1:8" ht="27.75" customHeight="1" x14ac:dyDescent="0.25">
      <c r="A16" s="77">
        <v>12</v>
      </c>
      <c r="B16" s="75" t="s">
        <v>146</v>
      </c>
      <c r="C16" s="77">
        <v>25</v>
      </c>
      <c r="D16" s="77">
        <v>25</v>
      </c>
      <c r="E16" s="77">
        <v>50</v>
      </c>
      <c r="F16" s="77">
        <v>50</v>
      </c>
      <c r="G16" s="77">
        <v>50</v>
      </c>
      <c r="H16" s="77">
        <v>50</v>
      </c>
    </row>
    <row r="17" spans="1:8" ht="27.75" customHeight="1" x14ac:dyDescent="0.25">
      <c r="A17" s="77">
        <v>13</v>
      </c>
      <c r="B17" s="75" t="s">
        <v>147</v>
      </c>
      <c r="C17" s="77">
        <v>50</v>
      </c>
      <c r="D17" s="77">
        <v>50</v>
      </c>
      <c r="E17" s="77">
        <v>50</v>
      </c>
      <c r="F17" s="77">
        <v>50</v>
      </c>
      <c r="G17" s="77">
        <v>50</v>
      </c>
      <c r="H17" s="77">
        <v>50</v>
      </c>
    </row>
    <row r="18" spans="1:8" ht="27.75" customHeight="1" x14ac:dyDescent="0.25">
      <c r="A18" s="77">
        <v>14</v>
      </c>
      <c r="B18" s="75" t="s">
        <v>148</v>
      </c>
      <c r="C18" s="77">
        <v>25</v>
      </c>
      <c r="D18" s="77">
        <v>25</v>
      </c>
      <c r="E18" s="77">
        <v>25</v>
      </c>
      <c r="F18" s="77">
        <v>25</v>
      </c>
      <c r="G18" s="77">
        <v>25</v>
      </c>
      <c r="H18" s="77">
        <v>25</v>
      </c>
    </row>
    <row r="19" spans="1:8" ht="27.75" customHeight="1" x14ac:dyDescent="0.25">
      <c r="A19" s="76" t="s">
        <v>184</v>
      </c>
      <c r="B19" s="78" t="s">
        <v>185</v>
      </c>
      <c r="C19" s="90"/>
      <c r="D19" s="90"/>
      <c r="E19" s="90"/>
      <c r="F19" s="90"/>
      <c r="G19" s="90"/>
      <c r="H19" s="90"/>
    </row>
    <row r="20" spans="1:8" ht="27.75" customHeight="1" x14ac:dyDescent="0.25">
      <c r="A20" s="77">
        <v>1</v>
      </c>
      <c r="B20" s="75" t="s">
        <v>108</v>
      </c>
      <c r="C20" s="77">
        <v>50</v>
      </c>
      <c r="D20" s="77">
        <v>50</v>
      </c>
      <c r="E20" s="77">
        <v>50</v>
      </c>
      <c r="F20" s="77">
        <v>50</v>
      </c>
      <c r="G20" s="77">
        <v>50</v>
      </c>
      <c r="H20" s="77">
        <v>50</v>
      </c>
    </row>
    <row r="21" spans="1:8" ht="27.75" customHeight="1" x14ac:dyDescent="0.25">
      <c r="A21" s="77">
        <v>2</v>
      </c>
      <c r="B21" s="75" t="s">
        <v>110</v>
      </c>
      <c r="C21" s="77">
        <v>25</v>
      </c>
      <c r="D21" s="77">
        <v>50</v>
      </c>
      <c r="E21" s="77">
        <v>50</v>
      </c>
      <c r="F21" s="77">
        <v>50</v>
      </c>
      <c r="G21" s="77">
        <v>50</v>
      </c>
      <c r="H21" s="77">
        <v>50</v>
      </c>
    </row>
    <row r="22" spans="1:8" ht="27.75" customHeight="1" x14ac:dyDescent="0.25">
      <c r="A22" s="77">
        <v>3</v>
      </c>
      <c r="B22" s="75" t="s">
        <v>112</v>
      </c>
      <c r="C22" s="77">
        <v>25</v>
      </c>
      <c r="D22" s="77">
        <v>50</v>
      </c>
      <c r="E22" s="77">
        <v>50</v>
      </c>
      <c r="F22" s="77">
        <v>50</v>
      </c>
      <c r="G22" s="77">
        <v>50</v>
      </c>
      <c r="H22" s="77">
        <v>50</v>
      </c>
    </row>
    <row r="23" spans="1:8" ht="27.75" customHeight="1" x14ac:dyDescent="0.25">
      <c r="A23" s="77">
        <v>4</v>
      </c>
      <c r="B23" s="75" t="s">
        <v>113</v>
      </c>
      <c r="C23" s="77">
        <v>25</v>
      </c>
      <c r="D23" s="77">
        <v>25</v>
      </c>
      <c r="E23" s="77">
        <v>25</v>
      </c>
      <c r="F23" s="77">
        <v>25</v>
      </c>
      <c r="G23" s="77">
        <v>25</v>
      </c>
      <c r="H23" s="77">
        <v>25</v>
      </c>
    </row>
    <row r="24" spans="1:8" ht="27.75" customHeight="1" x14ac:dyDescent="0.25">
      <c r="A24" s="77">
        <v>5</v>
      </c>
      <c r="B24" s="75" t="s">
        <v>114</v>
      </c>
      <c r="C24" s="77">
        <v>25</v>
      </c>
      <c r="D24" s="77">
        <v>25</v>
      </c>
      <c r="E24" s="77">
        <v>50</v>
      </c>
      <c r="F24" s="77">
        <v>50</v>
      </c>
      <c r="G24" s="77">
        <v>50</v>
      </c>
      <c r="H24" s="77">
        <v>50</v>
      </c>
    </row>
    <row r="25" spans="1:8" ht="27.75" customHeight="1" x14ac:dyDescent="0.25">
      <c r="A25" s="76" t="s">
        <v>184</v>
      </c>
      <c r="B25" s="78" t="s">
        <v>186</v>
      </c>
      <c r="C25" s="90"/>
      <c r="D25" s="90"/>
      <c r="E25" s="90"/>
      <c r="F25" s="90"/>
      <c r="G25" s="90"/>
      <c r="H25" s="90"/>
    </row>
    <row r="26" spans="1:8" ht="27.75" customHeight="1" x14ac:dyDescent="0.25">
      <c r="A26" s="77">
        <v>1</v>
      </c>
      <c r="B26" s="75" t="s">
        <v>117</v>
      </c>
      <c r="C26" s="77">
        <v>50</v>
      </c>
      <c r="D26" s="77">
        <v>50</v>
      </c>
      <c r="E26" s="77">
        <v>50</v>
      </c>
      <c r="F26" s="77">
        <v>50</v>
      </c>
      <c r="G26" s="77">
        <v>50</v>
      </c>
      <c r="H26" s="77">
        <v>50</v>
      </c>
    </row>
    <row r="27" spans="1:8" ht="27.75" customHeight="1" x14ac:dyDescent="0.25">
      <c r="A27" s="77">
        <v>2</v>
      </c>
      <c r="B27" s="75" t="s">
        <v>118</v>
      </c>
      <c r="C27" s="77">
        <v>50</v>
      </c>
      <c r="D27" s="77">
        <v>50</v>
      </c>
      <c r="E27" s="77">
        <v>50</v>
      </c>
      <c r="F27" s="77">
        <v>50</v>
      </c>
      <c r="G27" s="77">
        <v>50</v>
      </c>
      <c r="H27" s="77">
        <v>50</v>
      </c>
    </row>
    <row r="28" spans="1:8" ht="27.75" customHeight="1" x14ac:dyDescent="0.25">
      <c r="A28" s="77">
        <v>3</v>
      </c>
      <c r="B28" s="75" t="s">
        <v>119</v>
      </c>
      <c r="C28" s="77">
        <v>25</v>
      </c>
      <c r="D28" s="77">
        <v>25</v>
      </c>
      <c r="E28" s="77">
        <v>50</v>
      </c>
      <c r="F28" s="77">
        <v>50</v>
      </c>
      <c r="G28" s="77">
        <v>50</v>
      </c>
      <c r="H28" s="77">
        <v>50</v>
      </c>
    </row>
    <row r="29" spans="1:8" ht="27.75" customHeight="1" x14ac:dyDescent="0.25">
      <c r="A29" s="77">
        <v>4</v>
      </c>
      <c r="B29" s="75" t="s">
        <v>121</v>
      </c>
      <c r="C29" s="77">
        <v>25</v>
      </c>
      <c r="D29" s="77">
        <v>25</v>
      </c>
      <c r="E29" s="77">
        <v>50</v>
      </c>
      <c r="F29" s="77">
        <v>50</v>
      </c>
      <c r="G29" s="77">
        <v>50</v>
      </c>
      <c r="H29" s="77">
        <v>50</v>
      </c>
    </row>
    <row r="30" spans="1:8" ht="27.75" customHeight="1" x14ac:dyDescent="0.25">
      <c r="A30" s="77">
        <v>5</v>
      </c>
      <c r="B30" s="75" t="s">
        <v>122</v>
      </c>
      <c r="C30" s="77">
        <v>25</v>
      </c>
      <c r="D30" s="77">
        <v>25</v>
      </c>
      <c r="E30" s="77">
        <v>25</v>
      </c>
      <c r="F30" s="77">
        <v>25</v>
      </c>
      <c r="G30" s="77">
        <v>25</v>
      </c>
      <c r="H30" s="77">
        <v>25</v>
      </c>
    </row>
    <row r="31" spans="1:8" ht="27.75" customHeight="1" x14ac:dyDescent="0.25">
      <c r="A31" s="76" t="s">
        <v>187</v>
      </c>
      <c r="B31" s="78" t="s">
        <v>188</v>
      </c>
      <c r="C31" s="90"/>
      <c r="D31" s="90"/>
      <c r="E31" s="90"/>
      <c r="F31" s="90"/>
      <c r="G31" s="90"/>
      <c r="H31" s="90"/>
    </row>
    <row r="32" spans="1:8" ht="27.75" customHeight="1" x14ac:dyDescent="0.25">
      <c r="A32" s="77">
        <v>1</v>
      </c>
      <c r="B32" s="75" t="s">
        <v>129</v>
      </c>
      <c r="C32" s="77">
        <v>25</v>
      </c>
      <c r="D32" s="77">
        <v>25</v>
      </c>
      <c r="E32" s="77">
        <v>50</v>
      </c>
      <c r="F32" s="77">
        <v>50</v>
      </c>
      <c r="G32" s="77">
        <v>50</v>
      </c>
      <c r="H32" s="77">
        <v>50</v>
      </c>
    </row>
    <row r="33" spans="1:8" ht="27.75" customHeight="1" x14ac:dyDescent="0.25">
      <c r="A33" s="77">
        <v>2</v>
      </c>
      <c r="B33" s="75" t="s">
        <v>130</v>
      </c>
      <c r="C33" s="77">
        <v>25</v>
      </c>
      <c r="D33" s="77">
        <v>25</v>
      </c>
      <c r="E33" s="77">
        <v>25</v>
      </c>
      <c r="F33" s="77">
        <v>25</v>
      </c>
      <c r="G33" s="77">
        <v>25</v>
      </c>
      <c r="H33" s="77">
        <v>25</v>
      </c>
    </row>
    <row r="34" spans="1:8" ht="27.75" customHeight="1" x14ac:dyDescent="0.25">
      <c r="A34" s="77">
        <v>3</v>
      </c>
      <c r="B34" s="75" t="s">
        <v>131</v>
      </c>
      <c r="C34" s="77">
        <v>25</v>
      </c>
      <c r="D34" s="77">
        <v>25</v>
      </c>
      <c r="E34" s="77">
        <v>50</v>
      </c>
      <c r="F34" s="77">
        <v>50</v>
      </c>
      <c r="G34" s="77">
        <v>50</v>
      </c>
      <c r="H34" s="77">
        <v>50</v>
      </c>
    </row>
    <row r="35" spans="1:8" ht="27.75" customHeight="1" x14ac:dyDescent="0.25">
      <c r="A35" s="77">
        <v>4</v>
      </c>
      <c r="B35" s="75" t="s">
        <v>132</v>
      </c>
      <c r="C35" s="77">
        <v>25</v>
      </c>
      <c r="D35" s="77">
        <v>25</v>
      </c>
      <c r="E35" s="77">
        <v>25</v>
      </c>
      <c r="F35" s="77">
        <v>25</v>
      </c>
      <c r="G35" s="77">
        <v>25</v>
      </c>
      <c r="H35" s="77">
        <v>25</v>
      </c>
    </row>
    <row r="36" spans="1:8" ht="27.75" customHeight="1" x14ac:dyDescent="0.25">
      <c r="A36" s="80" t="s">
        <v>189</v>
      </c>
      <c r="B36" s="81" t="s">
        <v>190</v>
      </c>
      <c r="C36" s="77"/>
      <c r="D36" s="77"/>
      <c r="E36" s="77"/>
      <c r="F36" s="77"/>
      <c r="G36" s="77"/>
      <c r="H36" s="77"/>
    </row>
    <row r="37" spans="1:8" ht="27.75" customHeight="1" x14ac:dyDescent="0.25">
      <c r="A37" s="77">
        <v>1</v>
      </c>
      <c r="B37" s="75" t="s">
        <v>84</v>
      </c>
      <c r="C37" s="77">
        <v>25</v>
      </c>
      <c r="D37" s="77">
        <v>25</v>
      </c>
      <c r="E37" s="77">
        <v>50</v>
      </c>
      <c r="F37" s="77">
        <v>50</v>
      </c>
      <c r="G37" s="77">
        <v>50</v>
      </c>
      <c r="H37" s="77">
        <v>50</v>
      </c>
    </row>
    <row r="38" spans="1:8" ht="27.75" customHeight="1" x14ac:dyDescent="0.25">
      <c r="A38" s="77">
        <v>2</v>
      </c>
      <c r="B38" s="75" t="s">
        <v>85</v>
      </c>
      <c r="C38" s="77">
        <v>25</v>
      </c>
      <c r="D38" s="77">
        <v>25</v>
      </c>
      <c r="E38" s="77">
        <v>25</v>
      </c>
      <c r="F38" s="77">
        <v>25</v>
      </c>
      <c r="G38" s="77">
        <v>25</v>
      </c>
      <c r="H38" s="77">
        <v>25</v>
      </c>
    </row>
    <row r="39" spans="1:8" ht="27.75" customHeight="1" x14ac:dyDescent="0.25">
      <c r="A39" s="77">
        <v>3</v>
      </c>
      <c r="B39" s="75" t="s">
        <v>86</v>
      </c>
      <c r="C39" s="77">
        <v>25</v>
      </c>
      <c r="D39" s="77">
        <v>50</v>
      </c>
      <c r="E39" s="77">
        <v>50</v>
      </c>
      <c r="F39" s="77">
        <v>50</v>
      </c>
      <c r="G39" s="77">
        <v>50</v>
      </c>
      <c r="H39" s="77">
        <v>50</v>
      </c>
    </row>
    <row r="40" spans="1:8" ht="27.75" customHeight="1" x14ac:dyDescent="0.25">
      <c r="A40" s="77">
        <v>4</v>
      </c>
      <c r="B40" s="75" t="s">
        <v>87</v>
      </c>
      <c r="C40" s="77">
        <v>25</v>
      </c>
      <c r="D40" s="77">
        <v>25</v>
      </c>
      <c r="E40" s="77">
        <v>50</v>
      </c>
      <c r="F40" s="77">
        <v>50</v>
      </c>
      <c r="G40" s="77">
        <v>50</v>
      </c>
      <c r="H40" s="77">
        <v>50</v>
      </c>
    </row>
    <row r="41" spans="1:8" ht="27.75" customHeight="1" x14ac:dyDescent="0.25">
      <c r="A41" s="77">
        <v>5</v>
      </c>
      <c r="B41" s="75" t="s">
        <v>88</v>
      </c>
      <c r="C41" s="77">
        <v>25</v>
      </c>
      <c r="D41" s="77">
        <v>25</v>
      </c>
      <c r="E41" s="77">
        <v>25</v>
      </c>
      <c r="F41" s="77">
        <v>25</v>
      </c>
      <c r="G41" s="77">
        <v>25</v>
      </c>
      <c r="H41" s="77">
        <v>25</v>
      </c>
    </row>
    <row r="42" spans="1:8" ht="27.75" customHeight="1" x14ac:dyDescent="0.25">
      <c r="A42" s="77">
        <v>6</v>
      </c>
      <c r="B42" s="75" t="s">
        <v>89</v>
      </c>
      <c r="C42" s="77">
        <v>25</v>
      </c>
      <c r="D42" s="77">
        <v>25</v>
      </c>
      <c r="E42" s="77">
        <v>25</v>
      </c>
      <c r="F42" s="77">
        <v>25</v>
      </c>
      <c r="G42" s="77">
        <v>25</v>
      </c>
      <c r="H42" s="77">
        <v>25</v>
      </c>
    </row>
    <row r="43" spans="1:8" ht="27.75" customHeight="1" x14ac:dyDescent="0.25">
      <c r="A43" s="77">
        <v>7</v>
      </c>
      <c r="B43" s="75" t="s">
        <v>90</v>
      </c>
      <c r="C43" s="77">
        <v>25</v>
      </c>
      <c r="D43" s="77">
        <v>25</v>
      </c>
      <c r="E43" s="77">
        <v>25</v>
      </c>
      <c r="F43" s="77">
        <v>25</v>
      </c>
      <c r="G43" s="77">
        <v>25</v>
      </c>
      <c r="H43" s="77">
        <v>25</v>
      </c>
    </row>
    <row r="44" spans="1:8" ht="27.75" customHeight="1" x14ac:dyDescent="0.25">
      <c r="A44" s="76" t="s">
        <v>191</v>
      </c>
      <c r="B44" s="78" t="s">
        <v>192</v>
      </c>
      <c r="C44" s="90"/>
      <c r="D44" s="90"/>
      <c r="E44" s="90"/>
      <c r="F44" s="90"/>
      <c r="G44" s="90"/>
      <c r="H44" s="90"/>
    </row>
    <row r="45" spans="1:8" ht="27.75" customHeight="1" x14ac:dyDescent="0.25">
      <c r="A45" s="77">
        <v>1</v>
      </c>
      <c r="B45" s="75" t="s">
        <v>193</v>
      </c>
      <c r="C45" s="77">
        <v>25</v>
      </c>
      <c r="D45" s="77">
        <v>25</v>
      </c>
      <c r="E45" s="77">
        <v>25</v>
      </c>
      <c r="F45" s="77">
        <v>25</v>
      </c>
      <c r="G45" s="77">
        <v>25</v>
      </c>
      <c r="H45" s="77">
        <v>25</v>
      </c>
    </row>
    <row r="46" spans="1:8" ht="27.75" customHeight="1" x14ac:dyDescent="0.25">
      <c r="A46" s="77">
        <v>2</v>
      </c>
      <c r="B46" s="75" t="s">
        <v>152</v>
      </c>
      <c r="C46" s="77">
        <v>25</v>
      </c>
      <c r="D46" s="77">
        <v>25</v>
      </c>
      <c r="E46" s="77">
        <v>25</v>
      </c>
      <c r="F46" s="77">
        <v>25</v>
      </c>
      <c r="G46" s="77">
        <v>25</v>
      </c>
      <c r="H46" s="77">
        <v>25</v>
      </c>
    </row>
    <row r="47" spans="1:8" ht="27.75" customHeight="1" x14ac:dyDescent="0.25">
      <c r="A47" s="77">
        <v>3</v>
      </c>
      <c r="B47" s="75" t="s">
        <v>153</v>
      </c>
      <c r="C47" s="77">
        <v>25</v>
      </c>
      <c r="D47" s="77">
        <v>50</v>
      </c>
      <c r="E47" s="77">
        <v>50</v>
      </c>
      <c r="F47" s="77">
        <v>50</v>
      </c>
      <c r="G47" s="77">
        <v>50</v>
      </c>
      <c r="H47" s="77">
        <v>50</v>
      </c>
    </row>
    <row r="48" spans="1:8" ht="27.75" customHeight="1" x14ac:dyDescent="0.25">
      <c r="A48" s="77">
        <v>4</v>
      </c>
      <c r="B48" s="75" t="s">
        <v>154</v>
      </c>
      <c r="C48" s="77">
        <v>25</v>
      </c>
      <c r="D48" s="77">
        <v>25</v>
      </c>
      <c r="E48" s="77">
        <v>25</v>
      </c>
      <c r="F48" s="77">
        <v>25</v>
      </c>
      <c r="G48" s="77">
        <v>25</v>
      </c>
      <c r="H48" s="77">
        <v>25</v>
      </c>
    </row>
    <row r="49" spans="1:8" ht="27.75" customHeight="1" x14ac:dyDescent="0.25">
      <c r="A49" s="77">
        <v>5</v>
      </c>
      <c r="B49" s="75" t="s">
        <v>155</v>
      </c>
      <c r="C49" s="77">
        <v>25</v>
      </c>
      <c r="D49" s="77">
        <v>25</v>
      </c>
      <c r="E49" s="77">
        <v>25</v>
      </c>
      <c r="F49" s="77">
        <v>25</v>
      </c>
      <c r="G49" s="77">
        <v>25</v>
      </c>
      <c r="H49" s="77">
        <v>25</v>
      </c>
    </row>
    <row r="50" spans="1:8" ht="27.75" customHeight="1" x14ac:dyDescent="0.25">
      <c r="A50" s="76" t="s">
        <v>194</v>
      </c>
      <c r="B50" s="81" t="s">
        <v>68</v>
      </c>
      <c r="C50" s="77"/>
      <c r="D50" s="77"/>
      <c r="E50" s="77"/>
      <c r="F50" s="77"/>
      <c r="G50" s="77"/>
      <c r="H50" s="77"/>
    </row>
    <row r="51" spans="1:8" ht="27.75" customHeight="1" x14ac:dyDescent="0.25">
      <c r="A51" s="77">
        <v>1</v>
      </c>
      <c r="B51" s="75" t="s">
        <v>68</v>
      </c>
      <c r="C51" s="77">
        <v>25</v>
      </c>
      <c r="D51" s="77">
        <v>25</v>
      </c>
      <c r="E51" s="77">
        <v>50</v>
      </c>
      <c r="F51" s="77">
        <v>50</v>
      </c>
      <c r="G51" s="77">
        <v>50</v>
      </c>
      <c r="H51" s="77">
        <v>50</v>
      </c>
    </row>
    <row r="52" spans="1:8" ht="27.75" customHeight="1" x14ac:dyDescent="0.25">
      <c r="A52" s="77">
        <v>2</v>
      </c>
      <c r="B52" s="75" t="s">
        <v>92</v>
      </c>
      <c r="C52" s="77">
        <v>25</v>
      </c>
      <c r="D52" s="77">
        <v>25</v>
      </c>
      <c r="E52" s="77">
        <v>50</v>
      </c>
      <c r="F52" s="77">
        <v>50</v>
      </c>
      <c r="G52" s="77">
        <v>50</v>
      </c>
      <c r="H52" s="77">
        <v>50</v>
      </c>
    </row>
    <row r="53" spans="1:8" ht="27.75" customHeight="1" x14ac:dyDescent="0.25">
      <c r="A53" s="76" t="s">
        <v>195</v>
      </c>
      <c r="B53" s="81" t="s">
        <v>196</v>
      </c>
      <c r="C53" s="77"/>
      <c r="D53" s="77"/>
      <c r="E53" s="77"/>
      <c r="F53" s="77"/>
      <c r="G53" s="77"/>
      <c r="H53" s="77"/>
    </row>
    <row r="54" spans="1:8" ht="24" customHeight="1" x14ac:dyDescent="0.25">
      <c r="A54" s="77">
        <v>1</v>
      </c>
      <c r="B54" s="75" t="s">
        <v>94</v>
      </c>
      <c r="C54" s="77">
        <v>25</v>
      </c>
      <c r="D54" s="77">
        <v>25</v>
      </c>
      <c r="E54" s="77">
        <v>25</v>
      </c>
      <c r="F54" s="77">
        <v>25</v>
      </c>
      <c r="G54" s="77">
        <v>25</v>
      </c>
      <c r="H54" s="77">
        <v>25</v>
      </c>
    </row>
    <row r="55" spans="1:8" ht="24" customHeight="1" x14ac:dyDescent="0.25">
      <c r="A55" s="77">
        <v>2</v>
      </c>
      <c r="B55" s="75" t="s">
        <v>96</v>
      </c>
      <c r="C55" s="77">
        <v>25</v>
      </c>
      <c r="D55" s="77">
        <v>25</v>
      </c>
      <c r="E55" s="77">
        <v>25</v>
      </c>
      <c r="F55" s="77">
        <v>25</v>
      </c>
      <c r="G55" s="77">
        <v>25</v>
      </c>
      <c r="H55" s="77">
        <v>25</v>
      </c>
    </row>
    <row r="56" spans="1:8" ht="24" customHeight="1" x14ac:dyDescent="0.25">
      <c r="A56" s="77">
        <v>3</v>
      </c>
      <c r="B56" s="75" t="s">
        <v>97</v>
      </c>
      <c r="C56" s="77">
        <v>25</v>
      </c>
      <c r="D56" s="77">
        <v>25</v>
      </c>
      <c r="E56" s="77">
        <v>25</v>
      </c>
      <c r="F56" s="77">
        <v>25</v>
      </c>
      <c r="G56" s="77">
        <v>25</v>
      </c>
      <c r="H56" s="77">
        <v>25</v>
      </c>
    </row>
    <row r="57" spans="1:8" ht="24" customHeight="1" x14ac:dyDescent="0.25">
      <c r="A57" s="77">
        <v>4</v>
      </c>
      <c r="B57" s="75" t="s">
        <v>98</v>
      </c>
      <c r="C57" s="77">
        <v>25</v>
      </c>
      <c r="D57" s="77">
        <v>25</v>
      </c>
      <c r="E57" s="77">
        <v>25</v>
      </c>
      <c r="F57" s="77">
        <v>25</v>
      </c>
      <c r="G57" s="77">
        <v>25</v>
      </c>
      <c r="H57" s="77">
        <v>25</v>
      </c>
    </row>
    <row r="58" spans="1:8" ht="24" customHeight="1" x14ac:dyDescent="0.25">
      <c r="A58" s="77">
        <v>5</v>
      </c>
      <c r="B58" s="75" t="s">
        <v>100</v>
      </c>
      <c r="C58" s="77">
        <v>25</v>
      </c>
      <c r="D58" s="77">
        <v>25</v>
      </c>
      <c r="E58" s="77">
        <v>25</v>
      </c>
      <c r="F58" s="77">
        <v>25</v>
      </c>
      <c r="G58" s="77">
        <v>25</v>
      </c>
      <c r="H58" s="77">
        <v>25</v>
      </c>
    </row>
    <row r="59" spans="1:8" ht="24" customHeight="1" x14ac:dyDescent="0.25">
      <c r="A59" s="77">
        <v>6</v>
      </c>
      <c r="B59" s="75" t="s">
        <v>101</v>
      </c>
      <c r="C59" s="77">
        <v>25</v>
      </c>
      <c r="D59" s="77">
        <v>25</v>
      </c>
      <c r="E59" s="77">
        <v>25</v>
      </c>
      <c r="F59" s="77">
        <v>25</v>
      </c>
      <c r="G59" s="77">
        <v>25</v>
      </c>
      <c r="H59" s="77">
        <v>25</v>
      </c>
    </row>
    <row r="60" spans="1:8" ht="24" customHeight="1" x14ac:dyDescent="0.25">
      <c r="A60" s="77">
        <v>7</v>
      </c>
      <c r="B60" s="75" t="s">
        <v>102</v>
      </c>
      <c r="C60" s="77">
        <v>25</v>
      </c>
      <c r="D60" s="77">
        <v>25</v>
      </c>
      <c r="E60" s="77">
        <v>25</v>
      </c>
      <c r="F60" s="77">
        <v>25</v>
      </c>
      <c r="G60" s="77">
        <v>25</v>
      </c>
      <c r="H60" s="77">
        <v>25</v>
      </c>
    </row>
    <row r="61" spans="1:8" ht="24" customHeight="1" x14ac:dyDescent="0.25">
      <c r="A61" s="77">
        <v>8</v>
      </c>
      <c r="B61" s="75" t="s">
        <v>103</v>
      </c>
      <c r="C61" s="77">
        <v>25</v>
      </c>
      <c r="D61" s="77">
        <v>25</v>
      </c>
      <c r="E61" s="77">
        <v>50</v>
      </c>
      <c r="F61" s="77">
        <v>50</v>
      </c>
      <c r="G61" s="77">
        <v>50</v>
      </c>
      <c r="H61" s="77">
        <v>50</v>
      </c>
    </row>
    <row r="62" spans="1:8" ht="24" customHeight="1" x14ac:dyDescent="0.25">
      <c r="A62" s="77">
        <v>9</v>
      </c>
      <c r="B62" s="75" t="s">
        <v>104</v>
      </c>
      <c r="C62" s="77">
        <v>25</v>
      </c>
      <c r="D62" s="77">
        <v>25</v>
      </c>
      <c r="E62" s="77">
        <v>25</v>
      </c>
      <c r="F62" s="77">
        <v>25</v>
      </c>
      <c r="G62" s="77">
        <v>25</v>
      </c>
      <c r="H62" s="77">
        <v>25</v>
      </c>
    </row>
    <row r="63" spans="1:8" ht="24" customHeight="1" x14ac:dyDescent="0.25">
      <c r="A63" s="77">
        <v>10</v>
      </c>
      <c r="B63" s="75" t="s">
        <v>105</v>
      </c>
      <c r="C63" s="77">
        <v>25</v>
      </c>
      <c r="D63" s="77">
        <v>25</v>
      </c>
      <c r="E63" s="77">
        <v>25</v>
      </c>
      <c r="F63" s="77">
        <v>25</v>
      </c>
      <c r="G63" s="77">
        <v>25</v>
      </c>
      <c r="H63" s="77">
        <v>25</v>
      </c>
    </row>
    <row r="64" spans="1:8" ht="24" customHeight="1" x14ac:dyDescent="0.25">
      <c r="A64" s="77">
        <v>11</v>
      </c>
      <c r="B64" s="75" t="s">
        <v>106</v>
      </c>
      <c r="C64" s="77">
        <v>25</v>
      </c>
      <c r="D64" s="77">
        <v>25</v>
      </c>
      <c r="E64" s="77">
        <v>50</v>
      </c>
      <c r="F64" s="77">
        <v>50</v>
      </c>
      <c r="G64" s="77">
        <v>50</v>
      </c>
      <c r="H64" s="77">
        <v>50</v>
      </c>
    </row>
    <row r="65" spans="1:8" ht="27.75" customHeight="1" x14ac:dyDescent="0.25">
      <c r="A65" s="76" t="s">
        <v>197</v>
      </c>
      <c r="B65" s="81" t="s">
        <v>156</v>
      </c>
      <c r="C65" s="77">
        <v>25</v>
      </c>
      <c r="D65" s="77">
        <v>25</v>
      </c>
      <c r="E65" s="77">
        <v>25</v>
      </c>
      <c r="F65" s="77">
        <v>25</v>
      </c>
      <c r="G65" s="77">
        <v>25</v>
      </c>
      <c r="H65" s="77">
        <v>25</v>
      </c>
    </row>
    <row r="66" spans="1:8" ht="24.75" customHeight="1" x14ac:dyDescent="0.25">
      <c r="A66" s="76"/>
      <c r="B66" s="80" t="s">
        <v>211</v>
      </c>
      <c r="C66" s="93">
        <f t="shared" ref="C66:H66" si="0">SUM(C5:C65)</f>
        <v>1500</v>
      </c>
      <c r="D66" s="93">
        <f t="shared" si="0"/>
        <v>1600</v>
      </c>
      <c r="E66" s="93">
        <f t="shared" si="0"/>
        <v>2000</v>
      </c>
      <c r="F66" s="93">
        <f t="shared" si="0"/>
        <v>2000</v>
      </c>
      <c r="G66" s="93">
        <f t="shared" si="0"/>
        <v>2000</v>
      </c>
      <c r="H66" s="93">
        <f t="shared" si="0"/>
        <v>2000</v>
      </c>
    </row>
    <row r="67" spans="1:8" ht="24.75" customHeight="1" x14ac:dyDescent="0.25">
      <c r="A67" s="80" t="s">
        <v>198</v>
      </c>
      <c r="B67" s="82" t="s">
        <v>199</v>
      </c>
      <c r="C67" s="83"/>
      <c r="D67" s="83"/>
      <c r="E67" s="83"/>
      <c r="F67" s="83"/>
      <c r="G67" s="84"/>
      <c r="H67" s="84"/>
    </row>
    <row r="68" spans="1:8" ht="21.75" customHeight="1" x14ac:dyDescent="0.25">
      <c r="A68" s="74" t="s">
        <v>181</v>
      </c>
      <c r="B68" s="78" t="s">
        <v>182</v>
      </c>
      <c r="C68" s="79"/>
      <c r="D68" s="79"/>
      <c r="E68" s="79"/>
      <c r="F68" s="79"/>
      <c r="G68" s="79"/>
      <c r="H68" s="79"/>
    </row>
    <row r="69" spans="1:8" ht="35.25" customHeight="1" x14ac:dyDescent="0.25">
      <c r="A69" s="74">
        <v>1</v>
      </c>
      <c r="B69" s="75" t="s">
        <v>134</v>
      </c>
      <c r="C69" s="77">
        <v>25</v>
      </c>
      <c r="D69" s="77">
        <v>25</v>
      </c>
      <c r="E69" s="77">
        <v>25</v>
      </c>
      <c r="F69" s="77">
        <v>25</v>
      </c>
      <c r="G69" s="77">
        <v>25</v>
      </c>
      <c r="H69" s="77">
        <v>25</v>
      </c>
    </row>
    <row r="70" spans="1:8" ht="35.25" customHeight="1" x14ac:dyDescent="0.25">
      <c r="A70" s="74">
        <v>2</v>
      </c>
      <c r="B70" s="75" t="s">
        <v>183</v>
      </c>
      <c r="C70" s="77">
        <v>25</v>
      </c>
      <c r="D70" s="77">
        <v>50</v>
      </c>
      <c r="E70" s="77">
        <v>50</v>
      </c>
      <c r="F70" s="77">
        <v>50</v>
      </c>
      <c r="G70" s="77">
        <v>50</v>
      </c>
      <c r="H70" s="77">
        <v>75</v>
      </c>
    </row>
    <row r="71" spans="1:8" ht="35.25" customHeight="1" x14ac:dyDescent="0.25">
      <c r="A71" s="74">
        <v>3</v>
      </c>
      <c r="B71" s="75" t="s">
        <v>137</v>
      </c>
      <c r="C71" s="77">
        <v>25</v>
      </c>
      <c r="D71" s="77">
        <v>25</v>
      </c>
      <c r="E71" s="77">
        <v>25</v>
      </c>
      <c r="F71" s="77">
        <v>25</v>
      </c>
      <c r="G71" s="77">
        <v>25</v>
      </c>
      <c r="H71" s="77">
        <v>50</v>
      </c>
    </row>
    <row r="72" spans="1:8" ht="35.25" customHeight="1" x14ac:dyDescent="0.25">
      <c r="A72" s="74">
        <v>4</v>
      </c>
      <c r="B72" s="75" t="s">
        <v>138</v>
      </c>
      <c r="C72" s="77">
        <v>25</v>
      </c>
      <c r="D72" s="77">
        <v>25</v>
      </c>
      <c r="E72" s="77">
        <v>25</v>
      </c>
      <c r="F72" s="77">
        <v>25</v>
      </c>
      <c r="G72" s="77">
        <v>25</v>
      </c>
      <c r="H72" s="77">
        <v>50</v>
      </c>
    </row>
    <row r="73" spans="1:8" ht="24.75" customHeight="1" x14ac:dyDescent="0.25">
      <c r="A73" s="74">
        <v>5</v>
      </c>
      <c r="B73" s="75" t="s">
        <v>139</v>
      </c>
      <c r="C73" s="77">
        <v>25</v>
      </c>
      <c r="D73" s="77">
        <v>25</v>
      </c>
      <c r="E73" s="77">
        <v>25</v>
      </c>
      <c r="F73" s="77">
        <v>25</v>
      </c>
      <c r="G73" s="77">
        <v>25</v>
      </c>
      <c r="H73" s="77">
        <v>25</v>
      </c>
    </row>
    <row r="74" spans="1:8" ht="35.25" customHeight="1" x14ac:dyDescent="0.25">
      <c r="A74" s="74">
        <v>6</v>
      </c>
      <c r="B74" s="75" t="s">
        <v>140</v>
      </c>
      <c r="C74" s="77">
        <v>25</v>
      </c>
      <c r="D74" s="77">
        <v>25</v>
      </c>
      <c r="E74" s="77">
        <v>25</v>
      </c>
      <c r="F74" s="77">
        <v>25</v>
      </c>
      <c r="G74" s="77">
        <v>25</v>
      </c>
      <c r="H74" s="77">
        <v>25</v>
      </c>
    </row>
    <row r="75" spans="1:8" ht="26.25" customHeight="1" x14ac:dyDescent="0.25">
      <c r="A75" s="77">
        <v>7</v>
      </c>
      <c r="B75" s="75" t="s">
        <v>141</v>
      </c>
      <c r="C75" s="77">
        <v>25</v>
      </c>
      <c r="D75" s="77">
        <v>50</v>
      </c>
      <c r="E75" s="77">
        <v>50</v>
      </c>
      <c r="F75" s="77">
        <v>50</v>
      </c>
      <c r="G75" s="77">
        <v>50</v>
      </c>
      <c r="H75" s="77">
        <v>50</v>
      </c>
    </row>
    <row r="76" spans="1:8" ht="26.25" customHeight="1" x14ac:dyDescent="0.25">
      <c r="A76" s="77">
        <v>8</v>
      </c>
      <c r="B76" s="75" t="s">
        <v>142</v>
      </c>
      <c r="C76" s="77">
        <v>25</v>
      </c>
      <c r="D76" s="77">
        <v>50</v>
      </c>
      <c r="E76" s="77">
        <v>50</v>
      </c>
      <c r="F76" s="77">
        <v>50</v>
      </c>
      <c r="G76" s="77">
        <v>50</v>
      </c>
      <c r="H76" s="77">
        <v>50</v>
      </c>
    </row>
    <row r="77" spans="1:8" ht="26.25" customHeight="1" x14ac:dyDescent="0.25">
      <c r="A77" s="77">
        <v>9</v>
      </c>
      <c r="B77" s="75" t="s">
        <v>143</v>
      </c>
      <c r="C77" s="77">
        <v>25</v>
      </c>
      <c r="D77" s="77">
        <v>50</v>
      </c>
      <c r="E77" s="77">
        <v>50</v>
      </c>
      <c r="F77" s="77">
        <v>50</v>
      </c>
      <c r="G77" s="77">
        <v>50</v>
      </c>
      <c r="H77" s="77">
        <v>50</v>
      </c>
    </row>
    <row r="78" spans="1:8" ht="26.25" customHeight="1" x14ac:dyDescent="0.25">
      <c r="A78" s="77">
        <v>10</v>
      </c>
      <c r="B78" s="75" t="s">
        <v>144</v>
      </c>
      <c r="C78" s="77">
        <v>25</v>
      </c>
      <c r="D78" s="77">
        <v>50</v>
      </c>
      <c r="E78" s="77">
        <v>50</v>
      </c>
      <c r="F78" s="77">
        <v>50</v>
      </c>
      <c r="G78" s="77">
        <v>50</v>
      </c>
      <c r="H78" s="77">
        <v>50</v>
      </c>
    </row>
    <row r="79" spans="1:8" ht="26.25" customHeight="1" x14ac:dyDescent="0.25">
      <c r="A79" s="77">
        <v>11</v>
      </c>
      <c r="B79" s="75" t="s">
        <v>145</v>
      </c>
      <c r="C79" s="77">
        <v>25</v>
      </c>
      <c r="D79" s="77">
        <v>50</v>
      </c>
      <c r="E79" s="77">
        <v>50</v>
      </c>
      <c r="F79" s="77">
        <v>50</v>
      </c>
      <c r="G79" s="77">
        <v>50</v>
      </c>
      <c r="H79" s="77">
        <v>75</v>
      </c>
    </row>
    <row r="80" spans="1:8" ht="26.25" customHeight="1" x14ac:dyDescent="0.25">
      <c r="A80" s="87">
        <v>12</v>
      </c>
      <c r="B80" s="86" t="s">
        <v>146</v>
      </c>
      <c r="C80" s="77">
        <v>25</v>
      </c>
      <c r="D80" s="77">
        <v>25</v>
      </c>
      <c r="E80" s="77">
        <v>25</v>
      </c>
      <c r="F80" s="77">
        <v>25</v>
      </c>
      <c r="G80" s="77">
        <v>25</v>
      </c>
      <c r="H80" s="77">
        <v>50</v>
      </c>
    </row>
    <row r="81" spans="1:8" ht="26.25" customHeight="1" x14ac:dyDescent="0.25">
      <c r="A81" s="77">
        <v>13</v>
      </c>
      <c r="B81" s="75" t="s">
        <v>147</v>
      </c>
      <c r="C81" s="77">
        <v>25</v>
      </c>
      <c r="D81" s="77">
        <v>50</v>
      </c>
      <c r="E81" s="77">
        <v>50</v>
      </c>
      <c r="F81" s="77">
        <v>50</v>
      </c>
      <c r="G81" s="77">
        <v>50</v>
      </c>
      <c r="H81" s="77">
        <v>75</v>
      </c>
    </row>
    <row r="82" spans="1:8" ht="26.25" customHeight="1" x14ac:dyDescent="0.25">
      <c r="A82" s="77">
        <v>14</v>
      </c>
      <c r="B82" s="75" t="s">
        <v>148</v>
      </c>
      <c r="C82" s="77">
        <v>25</v>
      </c>
      <c r="D82" s="77">
        <v>25</v>
      </c>
      <c r="E82" s="77">
        <v>25</v>
      </c>
      <c r="F82" s="77">
        <v>25</v>
      </c>
      <c r="G82" s="77">
        <v>25</v>
      </c>
      <c r="H82" s="77">
        <v>25</v>
      </c>
    </row>
    <row r="83" spans="1:8" ht="35.25" customHeight="1" x14ac:dyDescent="0.25">
      <c r="A83" s="76" t="s">
        <v>184</v>
      </c>
      <c r="B83" s="78" t="s">
        <v>185</v>
      </c>
      <c r="C83" s="91"/>
      <c r="D83" s="91"/>
      <c r="E83" s="91"/>
      <c r="F83" s="91"/>
      <c r="G83" s="91"/>
      <c r="H83" s="91"/>
    </row>
    <row r="84" spans="1:8" ht="30" customHeight="1" x14ac:dyDescent="0.25">
      <c r="A84" s="77">
        <v>1</v>
      </c>
      <c r="B84" s="75" t="s">
        <v>108</v>
      </c>
      <c r="C84" s="77">
        <v>25</v>
      </c>
      <c r="D84" s="77">
        <v>50</v>
      </c>
      <c r="E84" s="77">
        <v>50</v>
      </c>
      <c r="F84" s="77">
        <v>50</v>
      </c>
      <c r="G84" s="77">
        <v>50</v>
      </c>
      <c r="H84" s="77">
        <v>75</v>
      </c>
    </row>
    <row r="85" spans="1:8" ht="30" customHeight="1" x14ac:dyDescent="0.25">
      <c r="A85" s="77">
        <v>2</v>
      </c>
      <c r="B85" s="75" t="s">
        <v>109</v>
      </c>
      <c r="C85" s="77">
        <v>25</v>
      </c>
      <c r="D85" s="77">
        <v>50</v>
      </c>
      <c r="E85" s="77">
        <v>50</v>
      </c>
      <c r="F85" s="77">
        <v>50</v>
      </c>
      <c r="G85" s="77">
        <v>50</v>
      </c>
      <c r="H85" s="77">
        <v>50</v>
      </c>
    </row>
    <row r="86" spans="1:8" ht="30" customHeight="1" x14ac:dyDescent="0.25">
      <c r="A86" s="77">
        <v>3</v>
      </c>
      <c r="B86" s="75" t="s">
        <v>111</v>
      </c>
      <c r="C86" s="77">
        <v>25</v>
      </c>
      <c r="D86" s="77">
        <v>25</v>
      </c>
      <c r="E86" s="77">
        <v>25</v>
      </c>
      <c r="F86" s="77">
        <v>25</v>
      </c>
      <c r="G86" s="77">
        <v>25</v>
      </c>
      <c r="H86" s="77">
        <v>50</v>
      </c>
    </row>
    <row r="87" spans="1:8" ht="30" customHeight="1" x14ac:dyDescent="0.25">
      <c r="A87" s="77">
        <v>4</v>
      </c>
      <c r="B87" s="75" t="s">
        <v>112</v>
      </c>
      <c r="C87" s="77">
        <v>25</v>
      </c>
      <c r="D87" s="77">
        <v>50</v>
      </c>
      <c r="E87" s="77">
        <v>50</v>
      </c>
      <c r="F87" s="77">
        <v>50</v>
      </c>
      <c r="G87" s="77">
        <v>50</v>
      </c>
      <c r="H87" s="77">
        <v>50</v>
      </c>
    </row>
    <row r="88" spans="1:8" ht="30" customHeight="1" x14ac:dyDescent="0.25">
      <c r="A88" s="77">
        <v>5</v>
      </c>
      <c r="B88" s="75" t="s">
        <v>113</v>
      </c>
      <c r="C88" s="77">
        <v>25</v>
      </c>
      <c r="D88" s="77">
        <v>50</v>
      </c>
      <c r="E88" s="77">
        <v>50</v>
      </c>
      <c r="F88" s="77">
        <v>50</v>
      </c>
      <c r="G88" s="77">
        <v>50</v>
      </c>
      <c r="H88" s="77">
        <v>75</v>
      </c>
    </row>
    <row r="89" spans="1:8" ht="35.25" customHeight="1" x14ac:dyDescent="0.25">
      <c r="A89" s="77">
        <v>6</v>
      </c>
      <c r="B89" s="75" t="s">
        <v>114</v>
      </c>
      <c r="C89" s="77">
        <v>25</v>
      </c>
      <c r="D89" s="77">
        <v>50</v>
      </c>
      <c r="E89" s="77">
        <v>50</v>
      </c>
      <c r="F89" s="77">
        <v>50</v>
      </c>
      <c r="G89" s="77">
        <v>50</v>
      </c>
      <c r="H89" s="77">
        <v>75</v>
      </c>
    </row>
    <row r="90" spans="1:8" ht="30.75" customHeight="1" x14ac:dyDescent="0.25">
      <c r="A90" s="76" t="s">
        <v>200</v>
      </c>
      <c r="B90" s="81" t="s">
        <v>186</v>
      </c>
      <c r="C90" s="77"/>
      <c r="D90" s="77"/>
      <c r="E90" s="77"/>
      <c r="F90" s="77"/>
      <c r="G90" s="77"/>
      <c r="H90" s="77"/>
    </row>
    <row r="91" spans="1:8" ht="30.75" customHeight="1" x14ac:dyDescent="0.25">
      <c r="A91" s="77">
        <v>1</v>
      </c>
      <c r="B91" s="88" t="s">
        <v>116</v>
      </c>
      <c r="C91" s="77">
        <v>25</v>
      </c>
      <c r="D91" s="77">
        <v>50</v>
      </c>
      <c r="E91" s="77">
        <v>50</v>
      </c>
      <c r="F91" s="77">
        <v>50</v>
      </c>
      <c r="G91" s="77">
        <v>50</v>
      </c>
      <c r="H91" s="77">
        <v>75</v>
      </c>
    </row>
    <row r="92" spans="1:8" ht="30.75" customHeight="1" x14ac:dyDescent="0.25">
      <c r="A92" s="77">
        <v>2</v>
      </c>
      <c r="B92" s="89" t="s">
        <v>118</v>
      </c>
      <c r="C92" s="77">
        <v>25</v>
      </c>
      <c r="D92" s="77">
        <v>50</v>
      </c>
      <c r="E92" s="77">
        <v>50</v>
      </c>
      <c r="F92" s="77">
        <v>50</v>
      </c>
      <c r="G92" s="77">
        <v>50</v>
      </c>
      <c r="H92" s="77">
        <v>75</v>
      </c>
    </row>
    <row r="93" spans="1:8" ht="30.75" customHeight="1" x14ac:dyDescent="0.25">
      <c r="A93" s="77">
        <v>3</v>
      </c>
      <c r="B93" s="88" t="s">
        <v>119</v>
      </c>
      <c r="C93" s="77">
        <v>25</v>
      </c>
      <c r="D93" s="77">
        <v>25</v>
      </c>
      <c r="E93" s="77">
        <v>25</v>
      </c>
      <c r="F93" s="77">
        <v>25</v>
      </c>
      <c r="G93" s="77">
        <v>25</v>
      </c>
      <c r="H93" s="77">
        <v>50</v>
      </c>
    </row>
    <row r="94" spans="1:8" ht="30.75" customHeight="1" x14ac:dyDescent="0.25">
      <c r="A94" s="77">
        <v>4</v>
      </c>
      <c r="B94" s="88" t="s">
        <v>120</v>
      </c>
      <c r="C94" s="77">
        <v>25</v>
      </c>
      <c r="D94" s="77">
        <v>25</v>
      </c>
      <c r="E94" s="77">
        <v>25</v>
      </c>
      <c r="F94" s="77">
        <v>25</v>
      </c>
      <c r="G94" s="77">
        <v>25</v>
      </c>
      <c r="H94" s="77">
        <v>50</v>
      </c>
    </row>
    <row r="95" spans="1:8" ht="30.75" customHeight="1" x14ac:dyDescent="0.25">
      <c r="A95" s="77">
        <v>5</v>
      </c>
      <c r="B95" s="88" t="s">
        <v>121</v>
      </c>
      <c r="C95" s="77">
        <v>25</v>
      </c>
      <c r="D95" s="77">
        <v>50</v>
      </c>
      <c r="E95" s="77">
        <v>50</v>
      </c>
      <c r="F95" s="77">
        <v>50</v>
      </c>
      <c r="G95" s="77">
        <v>50</v>
      </c>
      <c r="H95" s="77">
        <v>50</v>
      </c>
    </row>
    <row r="96" spans="1:8" ht="30.75" customHeight="1" x14ac:dyDescent="0.25">
      <c r="A96" s="77">
        <v>6</v>
      </c>
      <c r="B96" s="89" t="s">
        <v>122</v>
      </c>
      <c r="C96" s="77">
        <v>25</v>
      </c>
      <c r="D96" s="77">
        <v>25</v>
      </c>
      <c r="E96" s="77">
        <v>25</v>
      </c>
      <c r="F96" s="77">
        <v>25</v>
      </c>
      <c r="G96" s="77">
        <v>25</v>
      </c>
      <c r="H96" s="77">
        <v>25</v>
      </c>
    </row>
    <row r="97" spans="1:8" ht="30.75" customHeight="1" x14ac:dyDescent="0.25">
      <c r="A97" s="77">
        <v>7</v>
      </c>
      <c r="B97" s="88" t="s">
        <v>123</v>
      </c>
      <c r="C97" s="77">
        <v>25</v>
      </c>
      <c r="D97" s="77">
        <v>25</v>
      </c>
      <c r="E97" s="77">
        <v>25</v>
      </c>
      <c r="F97" s="77">
        <v>25</v>
      </c>
      <c r="G97" s="77">
        <v>25</v>
      </c>
      <c r="H97" s="77">
        <v>25</v>
      </c>
    </row>
    <row r="98" spans="1:8" ht="30.75" customHeight="1" x14ac:dyDescent="0.25">
      <c r="A98" s="77">
        <v>8</v>
      </c>
      <c r="B98" s="88" t="s">
        <v>124</v>
      </c>
      <c r="C98" s="77">
        <v>50</v>
      </c>
      <c r="D98" s="77">
        <v>50</v>
      </c>
      <c r="E98" s="77">
        <v>50</v>
      </c>
      <c r="F98" s="77">
        <v>50</v>
      </c>
      <c r="G98" s="77">
        <v>50</v>
      </c>
      <c r="H98" s="77">
        <v>75</v>
      </c>
    </row>
    <row r="99" spans="1:8" ht="30.75" customHeight="1" x14ac:dyDescent="0.25">
      <c r="A99" s="77">
        <v>9</v>
      </c>
      <c r="B99" s="89" t="s">
        <v>125</v>
      </c>
      <c r="C99" s="77">
        <v>25</v>
      </c>
      <c r="D99" s="77">
        <v>25</v>
      </c>
      <c r="E99" s="77">
        <v>25</v>
      </c>
      <c r="F99" s="77">
        <v>25</v>
      </c>
      <c r="G99" s="77">
        <v>25</v>
      </c>
      <c r="H99" s="77">
        <v>25</v>
      </c>
    </row>
    <row r="100" spans="1:8" ht="35.25" customHeight="1" x14ac:dyDescent="0.25">
      <c r="A100" s="77">
        <v>10</v>
      </c>
      <c r="B100" s="85" t="s">
        <v>127</v>
      </c>
      <c r="C100" s="77">
        <v>25</v>
      </c>
      <c r="D100" s="77">
        <v>25</v>
      </c>
      <c r="E100" s="77">
        <v>25</v>
      </c>
      <c r="F100" s="77">
        <v>25</v>
      </c>
      <c r="G100" s="77">
        <v>25</v>
      </c>
      <c r="H100" s="77">
        <v>50</v>
      </c>
    </row>
    <row r="101" spans="1:8" ht="35.25" customHeight="1" x14ac:dyDescent="0.25">
      <c r="A101" s="76" t="s">
        <v>187</v>
      </c>
      <c r="B101" s="78" t="s">
        <v>188</v>
      </c>
      <c r="C101" s="91"/>
      <c r="D101" s="91"/>
      <c r="E101" s="91"/>
      <c r="F101" s="91"/>
      <c r="G101" s="91"/>
      <c r="H101" s="91"/>
    </row>
    <row r="102" spans="1:8" ht="35.25" customHeight="1" x14ac:dyDescent="0.25">
      <c r="A102" s="77">
        <v>1</v>
      </c>
      <c r="B102" s="75" t="s">
        <v>129</v>
      </c>
      <c r="C102" s="77">
        <v>25</v>
      </c>
      <c r="D102" s="77">
        <v>50</v>
      </c>
      <c r="E102" s="77">
        <v>50</v>
      </c>
      <c r="F102" s="77">
        <v>50</v>
      </c>
      <c r="G102" s="77">
        <v>50</v>
      </c>
      <c r="H102" s="77">
        <v>50</v>
      </c>
    </row>
    <row r="103" spans="1:8" ht="35.25" customHeight="1" x14ac:dyDescent="0.25">
      <c r="A103" s="77">
        <v>2</v>
      </c>
      <c r="B103" s="75" t="s">
        <v>130</v>
      </c>
      <c r="C103" s="77">
        <v>25</v>
      </c>
      <c r="D103" s="77">
        <v>25</v>
      </c>
      <c r="E103" s="77">
        <v>25</v>
      </c>
      <c r="F103" s="77">
        <v>25</v>
      </c>
      <c r="G103" s="77">
        <v>25</v>
      </c>
      <c r="H103" s="77">
        <v>50</v>
      </c>
    </row>
    <row r="104" spans="1:8" ht="35.25" customHeight="1" x14ac:dyDescent="0.25">
      <c r="A104" s="77">
        <v>3</v>
      </c>
      <c r="B104" s="75" t="s">
        <v>131</v>
      </c>
      <c r="C104" s="77">
        <v>25</v>
      </c>
      <c r="D104" s="77">
        <v>50</v>
      </c>
      <c r="E104" s="77">
        <v>50</v>
      </c>
      <c r="F104" s="77">
        <v>50</v>
      </c>
      <c r="G104" s="77">
        <v>50</v>
      </c>
      <c r="H104" s="77">
        <v>50</v>
      </c>
    </row>
    <row r="105" spans="1:8" ht="35.25" customHeight="1" x14ac:dyDescent="0.25">
      <c r="A105" s="77">
        <v>4</v>
      </c>
      <c r="B105" s="75" t="s">
        <v>132</v>
      </c>
      <c r="C105" s="77">
        <v>25</v>
      </c>
      <c r="D105" s="77">
        <v>50</v>
      </c>
      <c r="E105" s="77">
        <v>50</v>
      </c>
      <c r="F105" s="77">
        <v>50</v>
      </c>
      <c r="G105" s="77">
        <v>50</v>
      </c>
      <c r="H105" s="77">
        <v>50</v>
      </c>
    </row>
    <row r="106" spans="1:8" ht="35.25" customHeight="1" x14ac:dyDescent="0.25">
      <c r="A106" s="80" t="s">
        <v>189</v>
      </c>
      <c r="B106" s="81" t="s">
        <v>190</v>
      </c>
      <c r="C106" s="77"/>
      <c r="D106" s="77"/>
      <c r="E106" s="77"/>
      <c r="F106" s="77"/>
      <c r="G106" s="77"/>
      <c r="H106" s="77"/>
    </row>
    <row r="107" spans="1:8" ht="35.25" customHeight="1" x14ac:dyDescent="0.25">
      <c r="A107" s="77">
        <v>1</v>
      </c>
      <c r="B107" s="75" t="s">
        <v>83</v>
      </c>
      <c r="C107" s="77">
        <v>25</v>
      </c>
      <c r="D107" s="77">
        <v>25</v>
      </c>
      <c r="E107" s="77">
        <v>25</v>
      </c>
      <c r="F107" s="77">
        <v>25</v>
      </c>
      <c r="G107" s="77">
        <v>25</v>
      </c>
      <c r="H107" s="77">
        <v>25</v>
      </c>
    </row>
    <row r="108" spans="1:8" ht="35.25" customHeight="1" x14ac:dyDescent="0.25">
      <c r="A108" s="77">
        <v>2</v>
      </c>
      <c r="B108" s="75" t="s">
        <v>85</v>
      </c>
      <c r="C108" s="77">
        <v>25</v>
      </c>
      <c r="D108" s="77">
        <v>50</v>
      </c>
      <c r="E108" s="77">
        <v>50</v>
      </c>
      <c r="F108" s="77">
        <v>50</v>
      </c>
      <c r="G108" s="77">
        <v>50</v>
      </c>
      <c r="H108" s="77">
        <v>50</v>
      </c>
    </row>
    <row r="109" spans="1:8" ht="35.25" customHeight="1" x14ac:dyDescent="0.25">
      <c r="A109" s="77">
        <v>3</v>
      </c>
      <c r="B109" s="75" t="s">
        <v>86</v>
      </c>
      <c r="C109" s="77">
        <v>25</v>
      </c>
      <c r="D109" s="77">
        <v>50</v>
      </c>
      <c r="E109" s="77">
        <v>50</v>
      </c>
      <c r="F109" s="77">
        <v>50</v>
      </c>
      <c r="G109" s="77">
        <v>50</v>
      </c>
      <c r="H109" s="77">
        <v>50</v>
      </c>
    </row>
    <row r="110" spans="1:8" ht="29.25" customHeight="1" x14ac:dyDescent="0.25">
      <c r="A110" s="77">
        <v>4</v>
      </c>
      <c r="B110" s="75" t="s">
        <v>87</v>
      </c>
      <c r="C110" s="77">
        <v>25</v>
      </c>
      <c r="D110" s="77">
        <v>25</v>
      </c>
      <c r="E110" s="77">
        <v>25</v>
      </c>
      <c r="F110" s="77">
        <v>25</v>
      </c>
      <c r="G110" s="77">
        <v>25</v>
      </c>
      <c r="H110" s="77">
        <v>50</v>
      </c>
    </row>
    <row r="111" spans="1:8" ht="29.25" customHeight="1" x14ac:dyDescent="0.25">
      <c r="A111" s="77">
        <v>5</v>
      </c>
      <c r="B111" s="75" t="s">
        <v>88</v>
      </c>
      <c r="C111" s="77">
        <v>25</v>
      </c>
      <c r="D111" s="77">
        <v>25</v>
      </c>
      <c r="E111" s="77">
        <v>25</v>
      </c>
      <c r="F111" s="77">
        <v>25</v>
      </c>
      <c r="G111" s="77">
        <v>25</v>
      </c>
      <c r="H111" s="77">
        <v>50</v>
      </c>
    </row>
    <row r="112" spans="1:8" ht="29.25" customHeight="1" x14ac:dyDescent="0.25">
      <c r="A112" s="77">
        <v>6</v>
      </c>
      <c r="B112" s="75" t="s">
        <v>89</v>
      </c>
      <c r="C112" s="77">
        <v>25</v>
      </c>
      <c r="D112" s="77">
        <v>25</v>
      </c>
      <c r="E112" s="77">
        <v>25</v>
      </c>
      <c r="F112" s="77">
        <v>25</v>
      </c>
      <c r="G112" s="77">
        <v>25</v>
      </c>
      <c r="H112" s="77">
        <v>25</v>
      </c>
    </row>
    <row r="113" spans="1:8" ht="29.25" customHeight="1" x14ac:dyDescent="0.25">
      <c r="A113" s="77">
        <v>7</v>
      </c>
      <c r="B113" s="75" t="s">
        <v>90</v>
      </c>
      <c r="C113" s="77">
        <v>25</v>
      </c>
      <c r="D113" s="77">
        <v>25</v>
      </c>
      <c r="E113" s="77">
        <v>25</v>
      </c>
      <c r="F113" s="77">
        <v>25</v>
      </c>
      <c r="G113" s="77">
        <v>25</v>
      </c>
      <c r="H113" s="77">
        <v>50</v>
      </c>
    </row>
    <row r="114" spans="1:8" ht="29.25" customHeight="1" x14ac:dyDescent="0.25">
      <c r="A114" s="77" t="s">
        <v>191</v>
      </c>
      <c r="B114" s="78" t="s">
        <v>201</v>
      </c>
      <c r="C114" s="91"/>
      <c r="D114" s="91"/>
      <c r="E114" s="91"/>
      <c r="F114" s="91"/>
      <c r="G114" s="91"/>
      <c r="H114" s="91"/>
    </row>
    <row r="115" spans="1:8" ht="29.25" customHeight="1" x14ac:dyDescent="0.25">
      <c r="A115" s="77">
        <v>1</v>
      </c>
      <c r="B115" s="75" t="s">
        <v>150</v>
      </c>
      <c r="C115" s="77">
        <v>25</v>
      </c>
      <c r="D115" s="77">
        <v>25</v>
      </c>
      <c r="E115" s="77">
        <v>25</v>
      </c>
      <c r="F115" s="77">
        <v>25</v>
      </c>
      <c r="G115" s="77">
        <v>25</v>
      </c>
      <c r="H115" s="77">
        <v>25</v>
      </c>
    </row>
    <row r="116" spans="1:8" ht="29.25" customHeight="1" x14ac:dyDescent="0.25">
      <c r="A116" s="77">
        <v>2</v>
      </c>
      <c r="B116" s="75" t="s">
        <v>152</v>
      </c>
      <c r="C116" s="77">
        <v>25</v>
      </c>
      <c r="D116" s="77">
        <v>25</v>
      </c>
      <c r="E116" s="77">
        <v>25</v>
      </c>
      <c r="F116" s="77">
        <v>25</v>
      </c>
      <c r="G116" s="77">
        <v>25</v>
      </c>
      <c r="H116" s="77">
        <v>25</v>
      </c>
    </row>
    <row r="117" spans="1:8" ht="29.25" customHeight="1" x14ac:dyDescent="0.25">
      <c r="A117" s="77">
        <v>3</v>
      </c>
      <c r="B117" s="75" t="s">
        <v>153</v>
      </c>
      <c r="C117" s="77">
        <v>25</v>
      </c>
      <c r="D117" s="77">
        <v>25</v>
      </c>
      <c r="E117" s="77">
        <v>25</v>
      </c>
      <c r="F117" s="77">
        <v>25</v>
      </c>
      <c r="G117" s="77">
        <v>25</v>
      </c>
      <c r="H117" s="77">
        <v>25</v>
      </c>
    </row>
    <row r="118" spans="1:8" ht="29.25" customHeight="1" x14ac:dyDescent="0.25">
      <c r="A118" s="77">
        <v>4</v>
      </c>
      <c r="B118" s="75" t="s">
        <v>154</v>
      </c>
      <c r="C118" s="77">
        <v>25</v>
      </c>
      <c r="D118" s="77">
        <v>25</v>
      </c>
      <c r="E118" s="77">
        <v>25</v>
      </c>
      <c r="F118" s="77">
        <v>25</v>
      </c>
      <c r="G118" s="77">
        <v>25</v>
      </c>
      <c r="H118" s="77">
        <v>25</v>
      </c>
    </row>
    <row r="119" spans="1:8" ht="29.25" customHeight="1" x14ac:dyDescent="0.25">
      <c r="A119" s="77">
        <v>5</v>
      </c>
      <c r="B119" s="75" t="s">
        <v>155</v>
      </c>
      <c r="C119" s="77">
        <v>25</v>
      </c>
      <c r="D119" s="77">
        <v>25</v>
      </c>
      <c r="E119" s="77">
        <v>25</v>
      </c>
      <c r="F119" s="77">
        <v>25</v>
      </c>
      <c r="G119" s="77">
        <v>25</v>
      </c>
      <c r="H119" s="77">
        <v>25</v>
      </c>
    </row>
    <row r="120" spans="1:8" ht="29.25" customHeight="1" x14ac:dyDescent="0.25">
      <c r="A120" s="76" t="s">
        <v>194</v>
      </c>
      <c r="B120" s="81" t="s">
        <v>68</v>
      </c>
      <c r="C120" s="92"/>
      <c r="D120" s="92"/>
      <c r="E120" s="92"/>
      <c r="F120" s="92"/>
      <c r="G120" s="92"/>
      <c r="H120" s="92"/>
    </row>
    <row r="121" spans="1:8" ht="29.25" customHeight="1" x14ac:dyDescent="0.25">
      <c r="A121" s="77">
        <v>1</v>
      </c>
      <c r="B121" s="75" t="s">
        <v>68</v>
      </c>
      <c r="C121" s="77">
        <v>25</v>
      </c>
      <c r="D121" s="77">
        <v>25</v>
      </c>
      <c r="E121" s="77">
        <v>25</v>
      </c>
      <c r="F121" s="77">
        <v>25</v>
      </c>
      <c r="G121" s="77">
        <v>25</v>
      </c>
      <c r="H121" s="77">
        <v>25</v>
      </c>
    </row>
    <row r="122" spans="1:8" ht="29.25" customHeight="1" x14ac:dyDescent="0.25">
      <c r="A122" s="77">
        <v>2</v>
      </c>
      <c r="B122" s="75" t="s">
        <v>92</v>
      </c>
      <c r="C122" s="77">
        <v>25</v>
      </c>
      <c r="D122" s="77">
        <v>25</v>
      </c>
      <c r="E122" s="77">
        <v>25</v>
      </c>
      <c r="F122" s="77">
        <v>25</v>
      </c>
      <c r="G122" s="77">
        <v>25</v>
      </c>
      <c r="H122" s="77">
        <v>25</v>
      </c>
    </row>
    <row r="123" spans="1:8" ht="29.25" customHeight="1" x14ac:dyDescent="0.25">
      <c r="A123" s="76" t="s">
        <v>195</v>
      </c>
      <c r="B123" s="81" t="s">
        <v>196</v>
      </c>
      <c r="C123" s="77"/>
      <c r="D123" s="77"/>
      <c r="E123" s="77"/>
      <c r="F123" s="77"/>
      <c r="G123" s="77"/>
      <c r="H123" s="77"/>
    </row>
    <row r="124" spans="1:8" ht="29.25" customHeight="1" x14ac:dyDescent="0.25">
      <c r="A124" s="77">
        <v>1</v>
      </c>
      <c r="B124" s="75" t="s">
        <v>202</v>
      </c>
      <c r="C124" s="77">
        <v>25</v>
      </c>
      <c r="D124" s="77">
        <v>25</v>
      </c>
      <c r="E124" s="77">
        <v>25</v>
      </c>
      <c r="F124" s="77">
        <v>25</v>
      </c>
      <c r="G124" s="77">
        <v>25</v>
      </c>
      <c r="H124" s="77">
        <v>25</v>
      </c>
    </row>
    <row r="125" spans="1:8" ht="29.25" customHeight="1" x14ac:dyDescent="0.25">
      <c r="A125" s="77">
        <v>2</v>
      </c>
      <c r="B125" s="75" t="s">
        <v>97</v>
      </c>
      <c r="C125" s="77">
        <v>25</v>
      </c>
      <c r="D125" s="77">
        <v>25</v>
      </c>
      <c r="E125" s="77">
        <v>25</v>
      </c>
      <c r="F125" s="77">
        <v>25</v>
      </c>
      <c r="G125" s="77">
        <v>25</v>
      </c>
      <c r="H125" s="77">
        <v>25</v>
      </c>
    </row>
    <row r="126" spans="1:8" ht="29.25" customHeight="1" x14ac:dyDescent="0.25">
      <c r="A126" s="77">
        <v>3</v>
      </c>
      <c r="B126" s="75" t="s">
        <v>98</v>
      </c>
      <c r="C126" s="77">
        <v>25</v>
      </c>
      <c r="D126" s="77">
        <v>25</v>
      </c>
      <c r="E126" s="77">
        <v>25</v>
      </c>
      <c r="F126" s="77">
        <v>25</v>
      </c>
      <c r="G126" s="77">
        <v>25</v>
      </c>
      <c r="H126" s="77">
        <v>25</v>
      </c>
    </row>
    <row r="127" spans="1:8" ht="29.25" customHeight="1" x14ac:dyDescent="0.25">
      <c r="A127" s="77">
        <v>4</v>
      </c>
      <c r="B127" s="75" t="s">
        <v>99</v>
      </c>
      <c r="C127" s="77">
        <v>25</v>
      </c>
      <c r="D127" s="77">
        <v>25</v>
      </c>
      <c r="E127" s="77">
        <v>25</v>
      </c>
      <c r="F127" s="77">
        <v>25</v>
      </c>
      <c r="G127" s="77">
        <v>25</v>
      </c>
      <c r="H127" s="77">
        <v>25</v>
      </c>
    </row>
    <row r="128" spans="1:8" ht="29.25" customHeight="1" x14ac:dyDescent="0.25">
      <c r="A128" s="77">
        <v>5</v>
      </c>
      <c r="B128" s="75" t="s">
        <v>101</v>
      </c>
      <c r="C128" s="77">
        <v>25</v>
      </c>
      <c r="D128" s="77">
        <v>25</v>
      </c>
      <c r="E128" s="77">
        <v>25</v>
      </c>
      <c r="F128" s="77">
        <v>25</v>
      </c>
      <c r="G128" s="77">
        <v>25</v>
      </c>
      <c r="H128" s="77">
        <v>25</v>
      </c>
    </row>
    <row r="129" spans="1:8" ht="29.25" customHeight="1" x14ac:dyDescent="0.25">
      <c r="A129" s="77">
        <v>6</v>
      </c>
      <c r="B129" s="75" t="s">
        <v>203</v>
      </c>
      <c r="C129" s="77">
        <v>25</v>
      </c>
      <c r="D129" s="77">
        <v>25</v>
      </c>
      <c r="E129" s="77">
        <v>25</v>
      </c>
      <c r="F129" s="77">
        <v>25</v>
      </c>
      <c r="G129" s="77">
        <v>25</v>
      </c>
      <c r="H129" s="77">
        <v>25</v>
      </c>
    </row>
    <row r="130" spans="1:8" ht="29.25" customHeight="1" x14ac:dyDescent="0.25">
      <c r="A130" s="77">
        <v>7</v>
      </c>
      <c r="B130" s="75" t="s">
        <v>103</v>
      </c>
      <c r="C130" s="77">
        <v>25</v>
      </c>
      <c r="D130" s="77">
        <v>25</v>
      </c>
      <c r="E130" s="77">
        <v>25</v>
      </c>
      <c r="F130" s="77">
        <v>25</v>
      </c>
      <c r="G130" s="77">
        <v>25</v>
      </c>
      <c r="H130" s="77">
        <v>25</v>
      </c>
    </row>
    <row r="131" spans="1:8" ht="29.25" customHeight="1" x14ac:dyDescent="0.25">
      <c r="A131" s="77">
        <v>8</v>
      </c>
      <c r="B131" s="75" t="s">
        <v>104</v>
      </c>
      <c r="C131" s="77">
        <v>25</v>
      </c>
      <c r="D131" s="77">
        <v>25</v>
      </c>
      <c r="E131" s="77">
        <v>25</v>
      </c>
      <c r="F131" s="77">
        <v>25</v>
      </c>
      <c r="G131" s="77">
        <v>25</v>
      </c>
      <c r="H131" s="77">
        <v>25</v>
      </c>
    </row>
    <row r="132" spans="1:8" ht="29.25" customHeight="1" x14ac:dyDescent="0.25">
      <c r="A132" s="77">
        <v>9</v>
      </c>
      <c r="B132" s="75" t="s">
        <v>105</v>
      </c>
      <c r="C132" s="77">
        <v>25</v>
      </c>
      <c r="D132" s="77">
        <v>25</v>
      </c>
      <c r="E132" s="77">
        <v>25</v>
      </c>
      <c r="F132" s="77">
        <v>25</v>
      </c>
      <c r="G132" s="77">
        <v>25</v>
      </c>
      <c r="H132" s="77">
        <v>25</v>
      </c>
    </row>
    <row r="133" spans="1:8" ht="29.25" customHeight="1" x14ac:dyDescent="0.25">
      <c r="A133" s="77">
        <v>10</v>
      </c>
      <c r="B133" s="75" t="s">
        <v>106</v>
      </c>
      <c r="C133" s="77">
        <v>25</v>
      </c>
      <c r="D133" s="77">
        <v>25</v>
      </c>
      <c r="E133" s="77">
        <v>25</v>
      </c>
      <c r="F133" s="77">
        <v>25</v>
      </c>
      <c r="G133" s="77">
        <v>25</v>
      </c>
      <c r="H133" s="77">
        <v>25</v>
      </c>
    </row>
    <row r="134" spans="1:8" ht="29.25" customHeight="1" x14ac:dyDescent="0.25">
      <c r="A134" s="76" t="s">
        <v>197</v>
      </c>
      <c r="B134" s="81" t="s">
        <v>156</v>
      </c>
      <c r="C134" s="77">
        <v>25</v>
      </c>
      <c r="D134" s="77">
        <v>25</v>
      </c>
      <c r="E134" s="77">
        <v>25</v>
      </c>
      <c r="F134" s="77">
        <v>25</v>
      </c>
      <c r="G134" s="77">
        <v>25</v>
      </c>
      <c r="H134" s="77">
        <v>25</v>
      </c>
    </row>
    <row r="135" spans="1:8" ht="26.25" customHeight="1" x14ac:dyDescent="0.25">
      <c r="A135" s="76"/>
      <c r="B135" s="77" t="s">
        <v>212</v>
      </c>
      <c r="C135" s="94">
        <f t="shared" ref="C135:H135" si="1">SUM(C68:C134)</f>
        <v>1500</v>
      </c>
      <c r="D135" s="94">
        <f t="shared" si="1"/>
        <v>2000</v>
      </c>
      <c r="E135" s="94">
        <f t="shared" si="1"/>
        <v>2000</v>
      </c>
      <c r="F135" s="94">
        <f t="shared" si="1"/>
        <v>2000</v>
      </c>
      <c r="G135" s="94">
        <f t="shared" si="1"/>
        <v>2000</v>
      </c>
      <c r="H135" s="94">
        <f t="shared" si="1"/>
        <v>2500</v>
      </c>
    </row>
    <row r="137" spans="1:8" x14ac:dyDescent="0.25">
      <c r="C137" s="113">
        <f>C135+C66</f>
        <v>3000</v>
      </c>
      <c r="D137" s="113">
        <f t="shared" ref="D137:H137" si="2">D135+D66</f>
        <v>3600</v>
      </c>
      <c r="E137" s="113">
        <f t="shared" si="2"/>
        <v>4000</v>
      </c>
      <c r="F137" s="113">
        <f t="shared" si="2"/>
        <v>4000</v>
      </c>
      <c r="G137" s="113">
        <f t="shared" si="2"/>
        <v>4000</v>
      </c>
      <c r="H137" s="113">
        <f t="shared" si="2"/>
        <v>4500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topLeftCell="B35" workbookViewId="0">
      <selection activeCell="B39" sqref="B39"/>
    </sheetView>
  </sheetViews>
  <sheetFormatPr defaultRowHeight="15" x14ac:dyDescent="0.25"/>
  <cols>
    <col min="1" max="1" width="20.85546875" style="36" customWidth="1"/>
    <col min="2" max="2" width="22.28515625" style="36" bestFit="1" customWidth="1"/>
    <col min="3" max="4" width="18.28515625" style="36" bestFit="1" customWidth="1"/>
    <col min="5" max="5" width="46.5703125" style="36" customWidth="1"/>
    <col min="6" max="6" width="21.7109375" style="36" customWidth="1"/>
    <col min="7" max="7" width="19.5703125" style="36" customWidth="1"/>
    <col min="8" max="8" width="19" style="36" customWidth="1"/>
    <col min="9" max="9" width="21.140625" style="36" bestFit="1" customWidth="1"/>
    <col min="10" max="10" width="21.7109375" style="36" bestFit="1" customWidth="1"/>
    <col min="11" max="16384" width="9.140625" style="36"/>
  </cols>
  <sheetData>
    <row r="2" spans="1:10" ht="37.5" customHeight="1" x14ac:dyDescent="0.25">
      <c r="A2" s="36" t="s">
        <v>49</v>
      </c>
      <c r="B2" s="44">
        <v>61</v>
      </c>
    </row>
    <row r="3" spans="1:10" ht="15" customHeight="1" x14ac:dyDescent="0.25">
      <c r="A3" s="36" t="s">
        <v>50</v>
      </c>
      <c r="B3" s="45">
        <f>SUM(B4:B5)</f>
        <v>244</v>
      </c>
    </row>
    <row r="4" spans="1:10" x14ac:dyDescent="0.25">
      <c r="A4" s="37" t="s">
        <v>7</v>
      </c>
      <c r="B4" s="44">
        <v>61</v>
      </c>
    </row>
    <row r="5" spans="1:10" x14ac:dyDescent="0.25">
      <c r="A5" s="37" t="s">
        <v>51</v>
      </c>
      <c r="B5" s="44">
        <f>61*3</f>
        <v>183</v>
      </c>
    </row>
    <row r="6" spans="1:10" x14ac:dyDescent="0.25">
      <c r="A6" s="36" t="s">
        <v>52</v>
      </c>
      <c r="B6" s="44"/>
    </row>
    <row r="7" spans="1:10" x14ac:dyDescent="0.25">
      <c r="A7" s="37" t="s">
        <v>53</v>
      </c>
      <c r="B7" s="44">
        <f>B2*35</f>
        <v>2135</v>
      </c>
    </row>
    <row r="8" spans="1:10" x14ac:dyDescent="0.25">
      <c r="A8" s="37" t="s">
        <v>54</v>
      </c>
      <c r="B8" s="44">
        <f>B2*90</f>
        <v>5490</v>
      </c>
    </row>
    <row r="13" spans="1:10" ht="37.5" customHeight="1" x14ac:dyDescent="0.25"/>
    <row r="16" spans="1:10" ht="18.75" x14ac:dyDescent="0.3">
      <c r="A16" s="46" t="s">
        <v>55</v>
      </c>
      <c r="B16" s="46" t="s">
        <v>56</v>
      </c>
      <c r="C16" s="47">
        <v>2200000</v>
      </c>
      <c r="D16" s="47"/>
      <c r="E16" s="47">
        <f>C16*D16</f>
        <v>0</v>
      </c>
      <c r="F16" s="47"/>
      <c r="G16" s="47"/>
      <c r="H16" s="47"/>
      <c r="I16" s="47"/>
      <c r="J16" s="46"/>
    </row>
    <row r="17" spans="1:10" ht="18.75" x14ac:dyDescent="0.3">
      <c r="A17" s="46" t="s">
        <v>57</v>
      </c>
      <c r="B17" s="46" t="s">
        <v>58</v>
      </c>
      <c r="C17" s="47">
        <v>8000000</v>
      </c>
      <c r="D17" s="47"/>
      <c r="E17" s="47"/>
      <c r="F17" s="47"/>
      <c r="G17" s="47"/>
      <c r="H17" s="47"/>
      <c r="I17" s="47"/>
      <c r="J17" s="46"/>
    </row>
    <row r="18" spans="1:10" ht="18.75" x14ac:dyDescent="0.3">
      <c r="A18" s="46"/>
      <c r="B18" s="46" t="s">
        <v>59</v>
      </c>
      <c r="C18" s="47">
        <v>10000000</v>
      </c>
      <c r="D18" s="47"/>
      <c r="E18" s="47"/>
      <c r="F18" s="47"/>
      <c r="G18" s="47"/>
      <c r="H18" s="47"/>
      <c r="I18" s="47"/>
      <c r="J18" s="46"/>
    </row>
    <row r="19" spans="1:10" ht="18.75" x14ac:dyDescent="0.3">
      <c r="A19" s="46" t="s">
        <v>60</v>
      </c>
      <c r="B19" s="46" t="s">
        <v>61</v>
      </c>
      <c r="C19" s="47">
        <v>464943300</v>
      </c>
      <c r="D19" s="47">
        <f>C19*20</f>
        <v>9298866000</v>
      </c>
      <c r="E19" s="47"/>
      <c r="F19" s="47"/>
      <c r="G19" s="47"/>
      <c r="H19" s="47"/>
      <c r="I19" s="47"/>
      <c r="J19" s="46"/>
    </row>
    <row r="20" spans="1:10" ht="18.75" x14ac:dyDescent="0.3">
      <c r="A20" s="46"/>
      <c r="B20" s="46" t="s">
        <v>62</v>
      </c>
      <c r="C20" s="47"/>
      <c r="D20" s="47"/>
      <c r="E20" s="47"/>
      <c r="F20" s="47"/>
      <c r="G20" s="47"/>
      <c r="H20" s="47"/>
      <c r="I20" s="47"/>
      <c r="J20" s="46"/>
    </row>
    <row r="21" spans="1:10" ht="18.75" x14ac:dyDescent="0.3">
      <c r="A21" s="46"/>
      <c r="B21" s="46" t="s">
        <v>63</v>
      </c>
      <c r="C21" s="47"/>
      <c r="D21" s="47"/>
      <c r="E21" s="47"/>
      <c r="F21" s="47"/>
      <c r="G21" s="47"/>
      <c r="H21" s="47"/>
      <c r="I21" s="47"/>
      <c r="J21" s="46"/>
    </row>
    <row r="22" spans="1:10" ht="18.75" x14ac:dyDescent="0.3">
      <c r="A22" s="46"/>
      <c r="B22" s="46" t="s">
        <v>64</v>
      </c>
      <c r="C22" s="47">
        <v>797300000</v>
      </c>
      <c r="D22" s="47">
        <f>C22*10</f>
        <v>7973000000</v>
      </c>
      <c r="E22" s="47"/>
      <c r="F22" s="47"/>
      <c r="G22" s="47"/>
      <c r="H22" s="47"/>
      <c r="I22" s="47"/>
      <c r="J22" s="46"/>
    </row>
    <row r="23" spans="1:10" ht="18.75" x14ac:dyDescent="0.3">
      <c r="A23" s="46"/>
      <c r="B23" s="46" t="s">
        <v>65</v>
      </c>
      <c r="C23" s="48" t="s">
        <v>204</v>
      </c>
      <c r="D23" s="47"/>
      <c r="E23" s="47"/>
      <c r="F23" s="47"/>
      <c r="G23" s="47"/>
      <c r="H23" s="47"/>
      <c r="I23" s="47"/>
      <c r="J23" s="46"/>
    </row>
    <row r="24" spans="1:10" ht="18.75" x14ac:dyDescent="0.3">
      <c r="A24" s="46" t="s">
        <v>205</v>
      </c>
      <c r="B24" s="46"/>
      <c r="C24" s="47"/>
      <c r="D24" s="47"/>
      <c r="E24" s="47" t="s">
        <v>67</v>
      </c>
      <c r="F24" s="47" t="s">
        <v>241</v>
      </c>
      <c r="G24" s="47"/>
      <c r="H24" s="47"/>
      <c r="I24" s="47"/>
      <c r="J24" s="46"/>
    </row>
    <row r="25" spans="1:10" ht="18.75" x14ac:dyDescent="0.3">
      <c r="A25" s="46" t="s">
        <v>67</v>
      </c>
      <c r="B25" s="46" t="s">
        <v>40</v>
      </c>
      <c r="C25" s="47">
        <v>7</v>
      </c>
      <c r="D25" s="47"/>
      <c r="E25" s="47">
        <f>C25*36000000</f>
        <v>252000000</v>
      </c>
      <c r="F25" s="47">
        <v>90</v>
      </c>
      <c r="G25" s="47">
        <f>F25*C25</f>
        <v>630</v>
      </c>
      <c r="H25" s="47">
        <f>G25*30*20000</f>
        <v>378000000</v>
      </c>
      <c r="I25" s="47"/>
      <c r="J25" s="46"/>
    </row>
    <row r="26" spans="1:10" ht="18.75" x14ac:dyDescent="0.3">
      <c r="A26" s="46"/>
      <c r="B26" s="46" t="s">
        <v>68</v>
      </c>
      <c r="C26" s="47">
        <v>2</v>
      </c>
      <c r="D26" s="47"/>
      <c r="E26" s="47">
        <f t="shared" ref="E26:E33" si="0">C26*36000000</f>
        <v>72000000</v>
      </c>
      <c r="F26" s="47">
        <v>90</v>
      </c>
      <c r="G26" s="47">
        <f t="shared" ref="G26:G33" si="1">F26*C26</f>
        <v>180</v>
      </c>
      <c r="H26" s="47">
        <f t="shared" ref="H26:H33" si="2">G26*30*20000</f>
        <v>108000000</v>
      </c>
      <c r="I26" s="47"/>
      <c r="J26" s="46"/>
    </row>
    <row r="27" spans="1:10" ht="18.75" x14ac:dyDescent="0.3">
      <c r="A27" s="46"/>
      <c r="B27" s="46" t="s">
        <v>69</v>
      </c>
      <c r="C27" s="47">
        <v>10</v>
      </c>
      <c r="D27" s="47"/>
      <c r="E27" s="47">
        <f t="shared" si="0"/>
        <v>360000000</v>
      </c>
      <c r="F27" s="47">
        <v>90</v>
      </c>
      <c r="G27" s="47">
        <f t="shared" si="1"/>
        <v>900</v>
      </c>
      <c r="H27" s="47">
        <f t="shared" si="2"/>
        <v>540000000</v>
      </c>
      <c r="I27" s="47"/>
      <c r="J27" s="46"/>
    </row>
    <row r="28" spans="1:10" ht="18.75" x14ac:dyDescent="0.3">
      <c r="A28" s="46"/>
      <c r="B28" s="46" t="s">
        <v>70</v>
      </c>
      <c r="C28" s="47">
        <v>6</v>
      </c>
      <c r="D28" s="47"/>
      <c r="E28" s="47">
        <f t="shared" si="0"/>
        <v>216000000</v>
      </c>
      <c r="F28" s="47">
        <v>90</v>
      </c>
      <c r="G28" s="47">
        <f t="shared" si="1"/>
        <v>540</v>
      </c>
      <c r="H28" s="47">
        <f t="shared" si="2"/>
        <v>324000000</v>
      </c>
      <c r="I28" s="47"/>
      <c r="J28" s="46"/>
    </row>
    <row r="29" spans="1:10" ht="18.75" x14ac:dyDescent="0.3">
      <c r="A29" s="46"/>
      <c r="B29" s="46" t="s">
        <v>71</v>
      </c>
      <c r="C29" s="47">
        <v>11</v>
      </c>
      <c r="D29" s="47"/>
      <c r="E29" s="47">
        <f t="shared" si="0"/>
        <v>396000000</v>
      </c>
      <c r="F29" s="47">
        <v>90</v>
      </c>
      <c r="G29" s="47">
        <f t="shared" si="1"/>
        <v>990</v>
      </c>
      <c r="H29" s="47">
        <f t="shared" si="2"/>
        <v>594000000</v>
      </c>
      <c r="I29" s="47"/>
      <c r="J29" s="46"/>
    </row>
    <row r="30" spans="1:10" ht="18.75" x14ac:dyDescent="0.3">
      <c r="A30" s="46"/>
      <c r="B30" s="46" t="s">
        <v>72</v>
      </c>
      <c r="C30" s="47">
        <v>4</v>
      </c>
      <c r="D30" s="47"/>
      <c r="E30" s="47">
        <f t="shared" si="0"/>
        <v>144000000</v>
      </c>
      <c r="F30" s="47">
        <v>90</v>
      </c>
      <c r="G30" s="47">
        <f t="shared" si="1"/>
        <v>360</v>
      </c>
      <c r="H30" s="47">
        <f t="shared" si="2"/>
        <v>216000000</v>
      </c>
      <c r="I30" s="47"/>
      <c r="J30" s="46"/>
    </row>
    <row r="31" spans="1:10" ht="18.75" x14ac:dyDescent="0.3">
      <c r="A31" s="46"/>
      <c r="B31" s="46" t="s">
        <v>73</v>
      </c>
      <c r="C31" s="47">
        <v>14</v>
      </c>
      <c r="D31" s="47"/>
      <c r="E31" s="47">
        <f t="shared" si="0"/>
        <v>504000000</v>
      </c>
      <c r="F31" s="47">
        <v>90</v>
      </c>
      <c r="G31" s="47">
        <f t="shared" si="1"/>
        <v>1260</v>
      </c>
      <c r="H31" s="47">
        <f t="shared" si="2"/>
        <v>756000000</v>
      </c>
      <c r="I31" s="47"/>
      <c r="J31" s="46"/>
    </row>
    <row r="32" spans="1:10" ht="18.75" x14ac:dyDescent="0.3">
      <c r="A32" s="46"/>
      <c r="B32" s="46" t="s">
        <v>38</v>
      </c>
      <c r="C32" s="47">
        <v>5</v>
      </c>
      <c r="D32" s="47"/>
      <c r="E32" s="47">
        <f t="shared" si="0"/>
        <v>180000000</v>
      </c>
      <c r="F32" s="47">
        <v>90</v>
      </c>
      <c r="G32" s="47">
        <f t="shared" si="1"/>
        <v>450</v>
      </c>
      <c r="H32" s="47">
        <f t="shared" si="2"/>
        <v>270000000</v>
      </c>
      <c r="I32" s="47"/>
      <c r="J32" s="46"/>
    </row>
    <row r="33" spans="1:10" ht="18.75" x14ac:dyDescent="0.3">
      <c r="A33" s="46"/>
      <c r="B33" s="46" t="s">
        <v>74</v>
      </c>
      <c r="C33" s="47">
        <v>1</v>
      </c>
      <c r="D33" s="47"/>
      <c r="E33" s="47">
        <f t="shared" si="0"/>
        <v>36000000</v>
      </c>
      <c r="F33" s="47">
        <v>90</v>
      </c>
      <c r="G33" s="47">
        <f t="shared" si="1"/>
        <v>90</v>
      </c>
      <c r="H33" s="47">
        <f t="shared" si="2"/>
        <v>54000000</v>
      </c>
      <c r="I33" s="47"/>
      <c r="J33" s="46"/>
    </row>
    <row r="34" spans="1:10" ht="18.75" x14ac:dyDescent="0.3">
      <c r="A34" s="46"/>
      <c r="B34" s="46"/>
      <c r="C34" s="47">
        <v>60</v>
      </c>
      <c r="D34" s="47"/>
      <c r="E34" s="48">
        <f>SUM(E25:E33)</f>
        <v>2160000000</v>
      </c>
      <c r="F34" s="47"/>
      <c r="G34" s="48">
        <f>SUM(G25:G33)</f>
        <v>5400</v>
      </c>
      <c r="H34" s="47">
        <f>SUM(H25:H33)</f>
        <v>3240000000</v>
      </c>
      <c r="I34" s="47"/>
      <c r="J34" s="48"/>
    </row>
    <row r="35" spans="1:10" ht="18.75" x14ac:dyDescent="0.3">
      <c r="A35" s="46"/>
      <c r="B35" s="46"/>
      <c r="C35" s="47"/>
      <c r="D35" s="47"/>
      <c r="E35" s="51" t="s">
        <v>264</v>
      </c>
      <c r="F35" s="47"/>
      <c r="G35" s="47"/>
      <c r="H35" s="47"/>
      <c r="I35" s="48"/>
      <c r="J35" s="52"/>
    </row>
    <row r="36" spans="1:10" ht="18.75" x14ac:dyDescent="0.3">
      <c r="A36" s="46"/>
      <c r="B36" s="46"/>
      <c r="C36" s="48" t="s">
        <v>206</v>
      </c>
      <c r="D36" s="47"/>
      <c r="E36" s="48"/>
      <c r="F36" s="47"/>
      <c r="G36" s="47"/>
      <c r="H36" s="47"/>
      <c r="I36" s="48"/>
      <c r="J36" s="52"/>
    </row>
    <row r="37" spans="1:10" ht="18.75" x14ac:dyDescent="0.3">
      <c r="A37" s="46" t="s">
        <v>67</v>
      </c>
      <c r="B37" s="46"/>
      <c r="C37" s="47" t="s">
        <v>207</v>
      </c>
      <c r="D37" s="47">
        <v>51</v>
      </c>
      <c r="E37" s="47">
        <v>20000000</v>
      </c>
      <c r="F37" s="47">
        <f>E37*D37</f>
        <v>1020000000</v>
      </c>
      <c r="G37" s="47"/>
      <c r="H37" s="47"/>
      <c r="I37" s="47"/>
      <c r="J37" s="46"/>
    </row>
    <row r="38" spans="1:10" ht="18.75" x14ac:dyDescent="0.3">
      <c r="A38" s="46"/>
      <c r="B38" s="49" t="s">
        <v>208</v>
      </c>
      <c r="C38" s="47" t="s">
        <v>209</v>
      </c>
      <c r="D38" s="47">
        <v>4</v>
      </c>
      <c r="E38" s="47">
        <v>683400000</v>
      </c>
      <c r="F38" s="47">
        <f>E38*D38</f>
        <v>2733600000</v>
      </c>
      <c r="G38" s="47"/>
      <c r="H38" s="47"/>
      <c r="I38" s="47"/>
      <c r="J38" s="46"/>
    </row>
    <row r="39" spans="1:10" ht="18.75" x14ac:dyDescent="0.3">
      <c r="A39" s="46"/>
      <c r="B39" s="49"/>
      <c r="C39" s="47" t="s">
        <v>210</v>
      </c>
      <c r="D39" s="47">
        <v>5</v>
      </c>
      <c r="E39" s="47">
        <v>683400000</v>
      </c>
      <c r="F39" s="47">
        <f>E39*D39</f>
        <v>3417000000</v>
      </c>
      <c r="G39" s="47"/>
      <c r="H39" s="47">
        <f>1800*20000</f>
        <v>36000000</v>
      </c>
      <c r="I39" s="47"/>
      <c r="J39" s="46"/>
    </row>
    <row r="40" spans="1:10" ht="18.75" x14ac:dyDescent="0.3">
      <c r="A40" s="46"/>
      <c r="B40" s="49"/>
      <c r="C40" s="47"/>
      <c r="D40" s="47"/>
      <c r="E40" s="47" t="s">
        <v>242</v>
      </c>
      <c r="F40" s="48">
        <f>SUM(F37:F39)</f>
        <v>7170600000</v>
      </c>
      <c r="G40" s="47"/>
      <c r="H40" s="47"/>
      <c r="I40" s="47"/>
      <c r="J40" s="46"/>
    </row>
    <row r="41" spans="1:10" ht="18.75" x14ac:dyDescent="0.3">
      <c r="A41" s="46"/>
      <c r="B41" s="49"/>
      <c r="D41" s="47"/>
      <c r="E41" s="48" t="s">
        <v>204</v>
      </c>
      <c r="F41" s="48">
        <f>E34+H34</f>
        <v>5400000000</v>
      </c>
      <c r="G41" s="47"/>
      <c r="H41" s="47"/>
      <c r="I41" s="47"/>
      <c r="J41" s="46"/>
    </row>
    <row r="42" spans="1:10" ht="18.75" x14ac:dyDescent="0.3">
      <c r="A42" s="46"/>
      <c r="B42" s="49"/>
      <c r="C42" s="47"/>
      <c r="D42" s="47"/>
      <c r="E42" s="47" t="s">
        <v>243</v>
      </c>
      <c r="F42" s="48">
        <f>F40+F41</f>
        <v>12570600000</v>
      </c>
      <c r="G42" s="47"/>
      <c r="H42" s="47"/>
      <c r="I42" s="47"/>
      <c r="J42" s="46"/>
    </row>
    <row r="43" spans="1:10" ht="18.75" x14ac:dyDescent="0.3">
      <c r="A43" s="46"/>
      <c r="B43" s="49"/>
      <c r="C43" s="47"/>
      <c r="D43" s="47"/>
      <c r="E43" s="50"/>
      <c r="F43" s="47"/>
      <c r="G43" s="47"/>
      <c r="H43" s="47"/>
      <c r="I43" s="47"/>
      <c r="J43" s="46"/>
    </row>
    <row r="44" spans="1:10" ht="18.75" x14ac:dyDescent="0.3">
      <c r="A44" s="46"/>
      <c r="B44" s="49"/>
      <c r="C44" s="47"/>
      <c r="D44" s="47"/>
      <c r="E44" s="47"/>
      <c r="F44" s="47"/>
      <c r="G44" s="47"/>
      <c r="H44" s="47"/>
      <c r="I44" s="47"/>
      <c r="J44" s="46"/>
    </row>
    <row r="45" spans="1:10" ht="18.75" x14ac:dyDescent="0.3">
      <c r="A45" s="46"/>
      <c r="B45" s="49"/>
      <c r="C45" s="47"/>
      <c r="D45" s="47"/>
      <c r="E45" s="47"/>
      <c r="F45" s="47"/>
      <c r="G45" s="47"/>
      <c r="H45" s="47"/>
      <c r="I45" s="47"/>
      <c r="J45" s="46"/>
    </row>
    <row r="46" spans="1:10" ht="18.75" x14ac:dyDescent="0.3">
      <c r="A46" s="46"/>
      <c r="B46" s="49"/>
      <c r="C46" s="47">
        <f>C45*2</f>
        <v>0</v>
      </c>
      <c r="D46" s="47"/>
      <c r="E46" s="47"/>
      <c r="F46" s="47"/>
      <c r="G46" s="47"/>
      <c r="H46" s="47"/>
      <c r="I46" s="47"/>
      <c r="J46" s="46"/>
    </row>
    <row r="47" spans="1:10" ht="18.75" x14ac:dyDescent="0.3">
      <c r="A47" s="46"/>
      <c r="B47" s="49"/>
      <c r="C47" s="47"/>
      <c r="D47" s="47"/>
      <c r="E47" s="47"/>
      <c r="F47" s="47"/>
      <c r="G47" s="47"/>
      <c r="H47" s="47"/>
      <c r="I47" s="47"/>
      <c r="J47" s="46"/>
    </row>
    <row r="48" spans="1:10" ht="18.75" x14ac:dyDescent="0.3">
      <c r="A48" s="46"/>
      <c r="B48" s="49"/>
      <c r="C48" s="47"/>
      <c r="D48" s="48"/>
      <c r="E48" s="47"/>
      <c r="F48" s="47"/>
      <c r="G48" s="47"/>
      <c r="H48" s="47"/>
      <c r="I48" s="47"/>
      <c r="J48" s="46"/>
    </row>
    <row r="49" spans="1:10" ht="18.75" x14ac:dyDescent="0.3">
      <c r="A49" s="46"/>
      <c r="B49" s="49"/>
      <c r="C49" s="47"/>
      <c r="D49" s="47"/>
      <c r="E49" s="47"/>
      <c r="F49" s="47"/>
      <c r="G49" s="47"/>
      <c r="H49" s="47"/>
      <c r="I49" s="47"/>
      <c r="J49" s="46"/>
    </row>
    <row r="50" spans="1:10" ht="18.75" x14ac:dyDescent="0.3">
      <c r="A50" s="46"/>
      <c r="B50" s="49"/>
      <c r="C50" s="47"/>
      <c r="D50" s="47"/>
      <c r="E50" s="47"/>
      <c r="F50" s="47"/>
      <c r="G50" s="47"/>
      <c r="H50" s="47"/>
      <c r="I50" s="47"/>
      <c r="J50" s="46"/>
    </row>
    <row r="51" spans="1:10" ht="18.75" x14ac:dyDescent="0.3">
      <c r="A51" s="46"/>
      <c r="B51" s="49"/>
      <c r="C51" s="47"/>
      <c r="D51" s="47"/>
      <c r="E51" s="47"/>
      <c r="F51" s="47"/>
      <c r="G51" s="47"/>
      <c r="H51" s="47"/>
      <c r="I51" s="47"/>
      <c r="J51" s="46"/>
    </row>
    <row r="52" spans="1:10" ht="18.75" x14ac:dyDescent="0.3">
      <c r="A52" s="46"/>
      <c r="B52" s="49"/>
      <c r="C52" s="47"/>
      <c r="D52" s="47"/>
      <c r="E52" s="47"/>
      <c r="F52" s="47"/>
      <c r="G52" s="47"/>
      <c r="H52" s="47"/>
      <c r="I52" s="47"/>
      <c r="J52" s="46"/>
    </row>
    <row r="53" spans="1:10" ht="18.75" x14ac:dyDescent="0.3">
      <c r="A53" s="46"/>
      <c r="B53" s="49"/>
      <c r="C53" s="47"/>
      <c r="D53" s="47"/>
      <c r="E53" s="47"/>
      <c r="F53" s="47"/>
      <c r="G53" s="47"/>
      <c r="H53" s="47"/>
      <c r="I53" s="47"/>
      <c r="J53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1" t="s">
        <v>55</v>
      </c>
      <c r="B3" s="21" t="s">
        <v>56</v>
      </c>
      <c r="C3" s="22">
        <v>2200000</v>
      </c>
      <c r="D3" s="22"/>
      <c r="E3" s="22">
        <f>C3*D3</f>
        <v>0</v>
      </c>
      <c r="F3" s="22"/>
      <c r="G3" s="22"/>
      <c r="H3" s="22"/>
      <c r="I3" s="21"/>
    </row>
    <row r="4" spans="1:9" ht="18.75" x14ac:dyDescent="0.3">
      <c r="A4" s="21" t="s">
        <v>57</v>
      </c>
      <c r="B4" s="21" t="s">
        <v>58</v>
      </c>
      <c r="C4" s="22">
        <v>8000000</v>
      </c>
      <c r="D4" s="22"/>
      <c r="E4" s="22"/>
      <c r="F4" s="22"/>
      <c r="G4" s="22"/>
      <c r="H4" s="22"/>
      <c r="I4" s="21"/>
    </row>
    <row r="5" spans="1:9" ht="18.75" x14ac:dyDescent="0.3">
      <c r="A5" s="21"/>
      <c r="B5" s="21" t="s">
        <v>59</v>
      </c>
      <c r="C5" s="22">
        <v>10000000</v>
      </c>
      <c r="D5" s="22"/>
      <c r="E5" s="22"/>
      <c r="F5" s="22"/>
      <c r="G5" s="22"/>
      <c r="H5" s="22"/>
      <c r="I5" s="21"/>
    </row>
    <row r="6" spans="1:9" ht="18.75" x14ac:dyDescent="0.3">
      <c r="A6" s="21" t="s">
        <v>60</v>
      </c>
      <c r="B6" s="21" t="s">
        <v>61</v>
      </c>
      <c r="C6" s="22">
        <v>464943300</v>
      </c>
      <c r="D6" s="22"/>
      <c r="E6" s="22"/>
      <c r="F6" s="22"/>
      <c r="G6" s="22"/>
      <c r="H6" s="22"/>
      <c r="I6" s="21"/>
    </row>
    <row r="7" spans="1:9" ht="18.75" x14ac:dyDescent="0.3">
      <c r="A7" s="21"/>
      <c r="B7" s="21" t="s">
        <v>62</v>
      </c>
      <c r="C7" s="22"/>
      <c r="D7" s="22"/>
      <c r="E7" s="22"/>
      <c r="F7" s="22"/>
      <c r="G7" s="22"/>
      <c r="H7" s="22"/>
      <c r="I7" s="21"/>
    </row>
    <row r="8" spans="1:9" ht="18.75" x14ac:dyDescent="0.3">
      <c r="A8" s="21"/>
      <c r="B8" s="21" t="s">
        <v>63</v>
      </c>
      <c r="C8" s="22"/>
      <c r="D8" s="22"/>
      <c r="E8" s="22"/>
      <c r="F8" s="22"/>
      <c r="G8" s="22"/>
      <c r="H8" s="22"/>
      <c r="I8" s="21"/>
    </row>
    <row r="9" spans="1:9" ht="18.75" x14ac:dyDescent="0.3">
      <c r="A9" s="21"/>
      <c r="B9" s="21" t="s">
        <v>64</v>
      </c>
      <c r="C9" s="22">
        <v>797300000</v>
      </c>
      <c r="D9" s="22"/>
      <c r="E9" s="22"/>
      <c r="F9" s="22"/>
      <c r="G9" s="22"/>
      <c r="H9" s="22"/>
      <c r="I9" s="21"/>
    </row>
    <row r="10" spans="1:9" ht="18.75" x14ac:dyDescent="0.3">
      <c r="A10" s="21"/>
      <c r="B10" s="21" t="s">
        <v>65</v>
      </c>
      <c r="C10" s="22"/>
      <c r="D10" s="22"/>
      <c r="E10" s="22"/>
      <c r="F10" s="22"/>
      <c r="G10" s="22"/>
      <c r="H10" s="22"/>
      <c r="I10" s="21"/>
    </row>
    <row r="11" spans="1:9" ht="18.75" x14ac:dyDescent="0.3">
      <c r="A11" s="21"/>
      <c r="B11" s="21"/>
      <c r="C11" s="22"/>
      <c r="D11" s="22"/>
      <c r="E11" s="22"/>
      <c r="F11" s="22"/>
      <c r="G11" s="22" t="s">
        <v>66</v>
      </c>
      <c r="H11" s="22"/>
      <c r="I11" s="21"/>
    </row>
    <row r="12" spans="1:9" ht="18.75" x14ac:dyDescent="0.3">
      <c r="A12" s="21" t="s">
        <v>67</v>
      </c>
      <c r="B12" s="21" t="s">
        <v>40</v>
      </c>
      <c r="C12" s="22">
        <v>7</v>
      </c>
      <c r="D12" s="22">
        <v>2</v>
      </c>
      <c r="E12" s="22">
        <f>C12*D12</f>
        <v>14</v>
      </c>
      <c r="F12" s="22">
        <v>122</v>
      </c>
      <c r="G12" s="22">
        <v>50</v>
      </c>
      <c r="H12" s="22">
        <f>C12*G12</f>
        <v>350</v>
      </c>
      <c r="I12" s="21"/>
    </row>
    <row r="13" spans="1:9" ht="18.75" x14ac:dyDescent="0.3">
      <c r="A13" s="21"/>
      <c r="B13" s="21" t="s">
        <v>68</v>
      </c>
      <c r="C13" s="22">
        <v>2</v>
      </c>
      <c r="D13" s="22">
        <v>2</v>
      </c>
      <c r="E13" s="22">
        <f>C13*D13</f>
        <v>4</v>
      </c>
      <c r="F13" s="22">
        <v>4</v>
      </c>
      <c r="G13" s="22">
        <v>50</v>
      </c>
      <c r="H13" s="22">
        <f t="shared" ref="H13:H20" si="0">C13*G13</f>
        <v>100</v>
      </c>
      <c r="I13" s="21"/>
    </row>
    <row r="14" spans="1:9" ht="18.75" x14ac:dyDescent="0.3">
      <c r="A14" s="21"/>
      <c r="B14" s="21" t="s">
        <v>69</v>
      </c>
      <c r="C14" s="22">
        <v>11</v>
      </c>
      <c r="D14" s="22">
        <v>2</v>
      </c>
      <c r="E14" s="22">
        <f t="shared" ref="E14:E20" si="1">C14*D14</f>
        <v>22</v>
      </c>
      <c r="F14" s="23">
        <f>F12*F13</f>
        <v>488</v>
      </c>
      <c r="G14" s="22">
        <v>50</v>
      </c>
      <c r="H14" s="22">
        <f t="shared" si="0"/>
        <v>550</v>
      </c>
      <c r="I14" s="21"/>
    </row>
    <row r="15" spans="1:9" ht="18.75" x14ac:dyDescent="0.3">
      <c r="A15" s="21"/>
      <c r="B15" s="21" t="s">
        <v>70</v>
      </c>
      <c r="C15" s="22">
        <v>6</v>
      </c>
      <c r="D15" s="22">
        <v>2</v>
      </c>
      <c r="E15" s="22">
        <f t="shared" si="1"/>
        <v>12</v>
      </c>
      <c r="F15" s="22"/>
      <c r="G15" s="22">
        <v>50</v>
      </c>
      <c r="H15" s="22">
        <f t="shared" si="0"/>
        <v>300</v>
      </c>
      <c r="I15" s="21"/>
    </row>
    <row r="16" spans="1:9" ht="18.75" x14ac:dyDescent="0.3">
      <c r="A16" s="21"/>
      <c r="B16" s="21" t="s">
        <v>71</v>
      </c>
      <c r="C16" s="22">
        <v>11</v>
      </c>
      <c r="D16" s="22">
        <v>2</v>
      </c>
      <c r="E16" s="22">
        <f t="shared" si="1"/>
        <v>22</v>
      </c>
      <c r="F16" s="22"/>
      <c r="G16" s="22">
        <v>50</v>
      </c>
      <c r="H16" s="22">
        <f t="shared" si="0"/>
        <v>550</v>
      </c>
      <c r="I16" s="21"/>
    </row>
    <row r="17" spans="1:9" ht="18.75" x14ac:dyDescent="0.3">
      <c r="A17" s="21"/>
      <c r="B17" s="21" t="s">
        <v>72</v>
      </c>
      <c r="C17" s="22">
        <v>4</v>
      </c>
      <c r="D17" s="22">
        <v>2</v>
      </c>
      <c r="E17" s="22">
        <f t="shared" si="1"/>
        <v>8</v>
      </c>
      <c r="F17" s="22"/>
      <c r="G17" s="22">
        <v>50</v>
      </c>
      <c r="H17" s="22">
        <f t="shared" si="0"/>
        <v>200</v>
      </c>
      <c r="I17" s="21"/>
    </row>
    <row r="18" spans="1:9" ht="18.75" x14ac:dyDescent="0.3">
      <c r="A18" s="21"/>
      <c r="B18" s="21" t="s">
        <v>73</v>
      </c>
      <c r="C18" s="22">
        <v>14</v>
      </c>
      <c r="D18" s="22">
        <v>2</v>
      </c>
      <c r="E18" s="22">
        <f t="shared" si="1"/>
        <v>28</v>
      </c>
      <c r="F18" s="22"/>
      <c r="G18" s="22">
        <v>50</v>
      </c>
      <c r="H18" s="22">
        <f t="shared" si="0"/>
        <v>700</v>
      </c>
      <c r="I18" s="21"/>
    </row>
    <row r="19" spans="1:9" ht="18.75" x14ac:dyDescent="0.3">
      <c r="A19" s="21"/>
      <c r="B19" s="21" t="s">
        <v>38</v>
      </c>
      <c r="C19" s="22">
        <v>5</v>
      </c>
      <c r="D19" s="22">
        <v>2</v>
      </c>
      <c r="E19" s="22">
        <f t="shared" si="1"/>
        <v>10</v>
      </c>
      <c r="F19" s="22"/>
      <c r="G19" s="22">
        <v>50</v>
      </c>
      <c r="H19" s="22">
        <f t="shared" si="0"/>
        <v>250</v>
      </c>
      <c r="I19" s="21"/>
    </row>
    <row r="20" spans="1:9" ht="18.75" x14ac:dyDescent="0.3">
      <c r="A20" s="21"/>
      <c r="B20" s="21" t="s">
        <v>74</v>
      </c>
      <c r="C20" s="22">
        <v>1</v>
      </c>
      <c r="D20" s="22">
        <v>2</v>
      </c>
      <c r="E20" s="22">
        <f t="shared" si="1"/>
        <v>2</v>
      </c>
      <c r="F20" s="22"/>
      <c r="G20" s="22">
        <v>50</v>
      </c>
      <c r="H20" s="22">
        <f t="shared" si="0"/>
        <v>50</v>
      </c>
      <c r="I20" s="21"/>
    </row>
    <row r="21" spans="1:9" ht="18.75" x14ac:dyDescent="0.3">
      <c r="A21" s="21"/>
      <c r="B21" s="21"/>
      <c r="C21" s="22"/>
      <c r="D21" s="22"/>
      <c r="E21" s="23">
        <f>SUM(E12:E20)</f>
        <v>122</v>
      </c>
      <c r="F21" s="22"/>
      <c r="G21" s="22"/>
      <c r="H21" s="23">
        <f>SUM(H12:H20)</f>
        <v>3050</v>
      </c>
      <c r="I21" s="21"/>
    </row>
    <row r="22" spans="1:9" ht="18.75" x14ac:dyDescent="0.3">
      <c r="A22" s="21" t="s">
        <v>75</v>
      </c>
      <c r="B22" s="21"/>
      <c r="C22" s="22"/>
      <c r="D22" s="22"/>
      <c r="E22" s="22"/>
      <c r="F22" s="22"/>
      <c r="G22" s="22"/>
      <c r="H22" s="22"/>
      <c r="I22" s="21"/>
    </row>
    <row r="23" spans="1:9" ht="18.75" x14ac:dyDescent="0.3">
      <c r="A23" s="21"/>
      <c r="B23" s="24"/>
      <c r="C23" s="22"/>
      <c r="D23" s="22"/>
      <c r="E23" s="22"/>
      <c r="F23" s="22"/>
      <c r="G23" s="22"/>
      <c r="H23" s="22"/>
      <c r="I23" s="21"/>
    </row>
    <row r="24" spans="1:9" ht="18.75" x14ac:dyDescent="0.3">
      <c r="A24" s="21"/>
      <c r="B24" s="25"/>
      <c r="C24" s="22"/>
      <c r="D24" s="22"/>
      <c r="E24" s="22"/>
      <c r="F24" s="22"/>
      <c r="G24" s="22"/>
      <c r="H24" s="22"/>
      <c r="I24" s="21"/>
    </row>
    <row r="25" spans="1:9" ht="18.75" x14ac:dyDescent="0.3">
      <c r="A25" s="224" t="s">
        <v>76</v>
      </c>
      <c r="B25" s="226" t="s">
        <v>77</v>
      </c>
      <c r="C25" s="226"/>
      <c r="D25" s="226"/>
      <c r="E25" s="226"/>
      <c r="F25" s="224" t="s">
        <v>78</v>
      </c>
      <c r="G25" s="21"/>
      <c r="H25" s="21"/>
      <c r="I25" s="21"/>
    </row>
    <row r="26" spans="1:9" ht="18.75" x14ac:dyDescent="0.3">
      <c r="A26" s="225"/>
      <c r="B26" s="26" t="s">
        <v>79</v>
      </c>
      <c r="C26" s="26" t="s">
        <v>80</v>
      </c>
      <c r="D26" s="26" t="s">
        <v>79</v>
      </c>
      <c r="E26" s="26" t="s">
        <v>81</v>
      </c>
      <c r="F26" s="225"/>
      <c r="G26" s="21"/>
      <c r="H26" s="21"/>
      <c r="I26" s="21"/>
    </row>
    <row r="27" spans="1:9" ht="18.75" x14ac:dyDescent="0.3">
      <c r="A27" s="27" t="s">
        <v>82</v>
      </c>
      <c r="B27" s="27"/>
      <c r="C27" s="27"/>
      <c r="D27" s="27"/>
      <c r="E27" s="27"/>
      <c r="F27" s="27"/>
      <c r="G27" s="21"/>
      <c r="H27" s="21"/>
      <c r="I27" s="21"/>
    </row>
    <row r="28" spans="1:9" ht="15.75" x14ac:dyDescent="0.25">
      <c r="A28" s="27"/>
      <c r="B28" s="27">
        <v>25</v>
      </c>
      <c r="C28" s="27" t="s">
        <v>83</v>
      </c>
      <c r="D28" s="27">
        <v>25</v>
      </c>
      <c r="E28" s="27" t="s">
        <v>84</v>
      </c>
      <c r="F28" s="27"/>
    </row>
    <row r="29" spans="1:9" ht="15.75" x14ac:dyDescent="0.25">
      <c r="A29" s="27"/>
      <c r="B29" s="27">
        <v>25</v>
      </c>
      <c r="C29" s="27" t="s">
        <v>85</v>
      </c>
      <c r="D29" s="27">
        <v>25</v>
      </c>
      <c r="E29" s="27" t="s">
        <v>85</v>
      </c>
      <c r="F29" s="27"/>
    </row>
    <row r="30" spans="1:9" ht="15.75" x14ac:dyDescent="0.25">
      <c r="A30" s="27"/>
      <c r="B30" s="27">
        <v>25</v>
      </c>
      <c r="C30" s="27" t="s">
        <v>86</v>
      </c>
      <c r="D30" s="27">
        <v>25</v>
      </c>
      <c r="E30" s="27" t="s">
        <v>86</v>
      </c>
      <c r="F30" s="27"/>
    </row>
    <row r="31" spans="1:9" ht="15.75" x14ac:dyDescent="0.25">
      <c r="A31" s="27"/>
      <c r="B31" s="27">
        <v>25</v>
      </c>
      <c r="C31" s="28" t="s">
        <v>87</v>
      </c>
      <c r="D31" s="27">
        <v>50</v>
      </c>
      <c r="E31" s="27" t="s">
        <v>87</v>
      </c>
      <c r="F31" s="27"/>
    </row>
    <row r="32" spans="1:9" ht="15.75" x14ac:dyDescent="0.25">
      <c r="A32" s="27"/>
      <c r="B32" s="27">
        <v>25</v>
      </c>
      <c r="C32" s="29" t="s">
        <v>88</v>
      </c>
      <c r="D32" s="27">
        <v>25</v>
      </c>
      <c r="E32" s="27" t="s">
        <v>88</v>
      </c>
      <c r="F32" s="27"/>
    </row>
    <row r="33" spans="1:6" ht="15.75" x14ac:dyDescent="0.25">
      <c r="A33" s="27"/>
      <c r="B33" s="27">
        <v>25</v>
      </c>
      <c r="C33" s="27" t="s">
        <v>89</v>
      </c>
      <c r="D33" s="27">
        <v>25</v>
      </c>
      <c r="E33" s="27" t="s">
        <v>89</v>
      </c>
      <c r="F33" s="27"/>
    </row>
    <row r="34" spans="1:6" ht="15.75" x14ac:dyDescent="0.25">
      <c r="A34" s="27"/>
      <c r="B34" s="27">
        <v>25</v>
      </c>
      <c r="C34" s="27" t="s">
        <v>90</v>
      </c>
      <c r="D34" s="27">
        <v>25</v>
      </c>
      <c r="E34" s="27" t="s">
        <v>90</v>
      </c>
      <c r="F34" s="27"/>
    </row>
    <row r="35" spans="1:6" ht="15.75" x14ac:dyDescent="0.25">
      <c r="A35" s="27" t="s">
        <v>91</v>
      </c>
      <c r="B35" s="27"/>
      <c r="C35" s="27"/>
      <c r="D35" s="27"/>
      <c r="E35" s="27"/>
      <c r="F35" s="27"/>
    </row>
    <row r="36" spans="1:6" ht="15.75" x14ac:dyDescent="0.25">
      <c r="A36" s="27"/>
      <c r="B36" s="27">
        <v>25</v>
      </c>
      <c r="C36" s="27" t="s">
        <v>68</v>
      </c>
      <c r="D36" s="27">
        <v>25</v>
      </c>
      <c r="E36" s="27" t="s">
        <v>68</v>
      </c>
      <c r="F36" s="27"/>
    </row>
    <row r="37" spans="1:6" ht="15.75" x14ac:dyDescent="0.25">
      <c r="A37" s="27"/>
      <c r="B37" s="27">
        <v>25</v>
      </c>
      <c r="C37" s="27" t="s">
        <v>92</v>
      </c>
      <c r="D37" s="27">
        <v>25</v>
      </c>
      <c r="E37" s="27" t="s">
        <v>92</v>
      </c>
      <c r="F37" s="27"/>
    </row>
    <row r="38" spans="1:6" ht="15.75" x14ac:dyDescent="0.25">
      <c r="A38" s="27" t="s">
        <v>93</v>
      </c>
      <c r="B38" s="27"/>
      <c r="C38" s="27"/>
      <c r="D38" s="27"/>
      <c r="E38" s="27"/>
      <c r="F38" s="27"/>
    </row>
    <row r="39" spans="1:6" ht="15.75" x14ac:dyDescent="0.25">
      <c r="A39" s="27"/>
      <c r="B39" s="27">
        <v>25</v>
      </c>
      <c r="C39" s="27" t="s">
        <v>94</v>
      </c>
      <c r="D39" s="27">
        <v>25</v>
      </c>
      <c r="E39" s="27" t="s">
        <v>95</v>
      </c>
      <c r="F39" s="27"/>
    </row>
    <row r="40" spans="1:6" ht="15.75" x14ac:dyDescent="0.25">
      <c r="A40" s="27"/>
      <c r="B40" s="27"/>
      <c r="C40" s="27"/>
      <c r="D40" s="27">
        <v>25</v>
      </c>
      <c r="E40" s="27" t="s">
        <v>96</v>
      </c>
      <c r="F40" s="27"/>
    </row>
    <row r="41" spans="1:6" ht="15.75" x14ac:dyDescent="0.25">
      <c r="A41" s="27"/>
      <c r="B41" s="27">
        <v>25</v>
      </c>
      <c r="C41" s="27" t="s">
        <v>97</v>
      </c>
      <c r="D41" s="27">
        <v>25</v>
      </c>
      <c r="E41" s="27" t="s">
        <v>97</v>
      </c>
      <c r="F41" s="27"/>
    </row>
    <row r="42" spans="1:6" ht="15.75" x14ac:dyDescent="0.25">
      <c r="A42" s="27"/>
      <c r="B42" s="27">
        <v>25</v>
      </c>
      <c r="C42" s="27" t="s">
        <v>98</v>
      </c>
      <c r="D42" s="27">
        <v>25</v>
      </c>
      <c r="E42" s="27" t="s">
        <v>98</v>
      </c>
      <c r="F42" s="27"/>
    </row>
    <row r="43" spans="1:6" ht="15.75" x14ac:dyDescent="0.25">
      <c r="A43" s="27"/>
      <c r="B43" s="27">
        <v>25</v>
      </c>
      <c r="C43" s="27" t="s">
        <v>99</v>
      </c>
      <c r="D43" s="27">
        <v>25</v>
      </c>
      <c r="E43" s="27" t="s">
        <v>100</v>
      </c>
      <c r="F43" s="27"/>
    </row>
    <row r="44" spans="1:6" ht="15.75" x14ac:dyDescent="0.25">
      <c r="A44" s="27"/>
      <c r="B44" s="27">
        <v>25</v>
      </c>
      <c r="C44" s="27" t="s">
        <v>101</v>
      </c>
      <c r="D44" s="27">
        <v>25</v>
      </c>
      <c r="E44" s="27" t="s">
        <v>101</v>
      </c>
      <c r="F44" s="27"/>
    </row>
    <row r="45" spans="1:6" ht="15.75" x14ac:dyDescent="0.25">
      <c r="A45" s="27"/>
      <c r="B45" s="27">
        <v>25</v>
      </c>
      <c r="C45" s="27" t="s">
        <v>102</v>
      </c>
      <c r="D45" s="27">
        <v>25</v>
      </c>
      <c r="E45" s="27" t="s">
        <v>102</v>
      </c>
      <c r="F45" s="27"/>
    </row>
    <row r="46" spans="1:6" ht="15.75" x14ac:dyDescent="0.25">
      <c r="A46" s="27"/>
      <c r="B46" s="27">
        <v>25</v>
      </c>
      <c r="C46" s="27" t="s">
        <v>103</v>
      </c>
      <c r="D46" s="27">
        <v>25</v>
      </c>
      <c r="E46" s="27" t="s">
        <v>103</v>
      </c>
      <c r="F46" s="27"/>
    </row>
    <row r="47" spans="1:6" ht="15.75" x14ac:dyDescent="0.25">
      <c r="A47" s="27"/>
      <c r="B47" s="27">
        <v>25</v>
      </c>
      <c r="C47" s="27" t="s">
        <v>104</v>
      </c>
      <c r="D47" s="27">
        <v>25</v>
      </c>
      <c r="E47" s="27" t="s">
        <v>104</v>
      </c>
      <c r="F47" s="27"/>
    </row>
    <row r="48" spans="1:6" ht="15.75" x14ac:dyDescent="0.25">
      <c r="A48" s="27"/>
      <c r="B48" s="27">
        <v>25</v>
      </c>
      <c r="C48" s="27" t="s">
        <v>105</v>
      </c>
      <c r="D48" s="27">
        <v>25</v>
      </c>
      <c r="E48" s="27" t="s">
        <v>105</v>
      </c>
      <c r="F48" s="27"/>
    </row>
    <row r="49" spans="1:6" ht="15.75" x14ac:dyDescent="0.25">
      <c r="A49" s="27"/>
      <c r="B49" s="27">
        <v>25</v>
      </c>
      <c r="C49" s="27" t="s">
        <v>106</v>
      </c>
      <c r="D49" s="27">
        <v>25</v>
      </c>
      <c r="E49" s="27" t="s">
        <v>106</v>
      </c>
      <c r="F49" s="27"/>
    </row>
    <row r="50" spans="1:6" ht="15.75" x14ac:dyDescent="0.25">
      <c r="A50" s="27" t="s">
        <v>107</v>
      </c>
      <c r="B50" s="27"/>
      <c r="C50" s="27"/>
      <c r="D50" s="27"/>
      <c r="E50" s="27"/>
      <c r="F50" s="27"/>
    </row>
    <row r="51" spans="1:6" ht="15.75" x14ac:dyDescent="0.25">
      <c r="A51" s="27"/>
      <c r="B51" s="27">
        <v>50</v>
      </c>
      <c r="C51" s="27" t="s">
        <v>108</v>
      </c>
      <c r="D51" s="27">
        <v>25</v>
      </c>
      <c r="E51" s="27" t="s">
        <v>108</v>
      </c>
      <c r="F51" s="27"/>
    </row>
    <row r="52" spans="1:6" ht="15.75" x14ac:dyDescent="0.25">
      <c r="A52" s="27"/>
      <c r="B52" s="27">
        <v>25</v>
      </c>
      <c r="C52" s="27" t="s">
        <v>109</v>
      </c>
      <c r="D52" s="27">
        <v>25</v>
      </c>
      <c r="E52" s="27" t="s">
        <v>110</v>
      </c>
      <c r="F52" s="27"/>
    </row>
    <row r="53" spans="1:6" ht="15.75" x14ac:dyDescent="0.25">
      <c r="A53" s="27"/>
      <c r="B53" s="27">
        <v>25</v>
      </c>
      <c r="C53" s="30" t="s">
        <v>111</v>
      </c>
      <c r="D53" s="27"/>
      <c r="E53" s="27"/>
      <c r="F53" s="27"/>
    </row>
    <row r="54" spans="1:6" ht="15.75" x14ac:dyDescent="0.25">
      <c r="A54" s="27"/>
      <c r="B54" s="27">
        <v>25</v>
      </c>
      <c r="C54" s="29" t="s">
        <v>112</v>
      </c>
      <c r="D54" s="27">
        <v>25</v>
      </c>
      <c r="E54" s="27" t="s">
        <v>112</v>
      </c>
      <c r="F54" s="27"/>
    </row>
    <row r="55" spans="1:6" ht="15.75" x14ac:dyDescent="0.25">
      <c r="A55" s="27"/>
      <c r="B55" s="27">
        <v>25</v>
      </c>
      <c r="C55" s="28" t="s">
        <v>113</v>
      </c>
      <c r="D55" s="27">
        <v>25</v>
      </c>
      <c r="E55" s="27" t="s">
        <v>113</v>
      </c>
      <c r="F55" s="27"/>
    </row>
    <row r="56" spans="1:6" ht="15.75" x14ac:dyDescent="0.25">
      <c r="A56" s="27"/>
      <c r="B56" s="27">
        <v>25</v>
      </c>
      <c r="C56" s="27" t="s">
        <v>114</v>
      </c>
      <c r="D56" s="27">
        <v>25</v>
      </c>
      <c r="E56" s="27" t="s">
        <v>114</v>
      </c>
      <c r="F56" s="27"/>
    </row>
    <row r="57" spans="1:6" ht="15.75" x14ac:dyDescent="0.25">
      <c r="A57" s="27" t="s">
        <v>115</v>
      </c>
      <c r="B57" s="27"/>
      <c r="C57" s="27"/>
      <c r="D57" s="27"/>
      <c r="E57" s="27"/>
      <c r="F57" s="27"/>
    </row>
    <row r="58" spans="1:6" ht="15.75" x14ac:dyDescent="0.25">
      <c r="A58" s="27"/>
      <c r="B58" s="27">
        <v>25</v>
      </c>
      <c r="C58" s="27" t="s">
        <v>116</v>
      </c>
      <c r="D58" s="27">
        <v>50</v>
      </c>
      <c r="E58" s="27" t="s">
        <v>117</v>
      </c>
      <c r="F58" s="27"/>
    </row>
    <row r="59" spans="1:6" ht="15.75" x14ac:dyDescent="0.25">
      <c r="A59" s="27"/>
      <c r="B59" s="27">
        <v>50</v>
      </c>
      <c r="C59" s="29" t="s">
        <v>118</v>
      </c>
      <c r="D59" s="27">
        <v>25</v>
      </c>
      <c r="E59" s="27" t="s">
        <v>118</v>
      </c>
      <c r="F59" s="27"/>
    </row>
    <row r="60" spans="1:6" ht="15.75" x14ac:dyDescent="0.25">
      <c r="A60" s="27"/>
      <c r="B60" s="27">
        <v>25</v>
      </c>
      <c r="C60" s="27" t="s">
        <v>119</v>
      </c>
      <c r="D60" s="27">
        <v>25</v>
      </c>
      <c r="E60" s="27" t="s">
        <v>119</v>
      </c>
      <c r="F60" s="27"/>
    </row>
    <row r="61" spans="1:6" ht="15.75" x14ac:dyDescent="0.25">
      <c r="A61" s="27"/>
      <c r="B61" s="27">
        <v>25</v>
      </c>
      <c r="C61" s="27" t="s">
        <v>120</v>
      </c>
      <c r="D61" s="27"/>
      <c r="E61" s="27"/>
      <c r="F61" s="27"/>
    </row>
    <row r="62" spans="1:6" ht="15.75" x14ac:dyDescent="0.25">
      <c r="A62" s="27"/>
      <c r="B62" s="27">
        <v>25</v>
      </c>
      <c r="C62" s="27" t="s">
        <v>121</v>
      </c>
      <c r="D62" s="27">
        <v>25</v>
      </c>
      <c r="E62" s="27" t="s">
        <v>121</v>
      </c>
      <c r="F62" s="27"/>
    </row>
    <row r="63" spans="1:6" ht="15.75" x14ac:dyDescent="0.25">
      <c r="A63" s="27"/>
      <c r="B63" s="27">
        <v>25</v>
      </c>
      <c r="C63" s="28" t="s">
        <v>122</v>
      </c>
      <c r="D63" s="27">
        <v>25</v>
      </c>
      <c r="E63" s="27" t="s">
        <v>122</v>
      </c>
      <c r="F63" s="27"/>
    </row>
    <row r="64" spans="1:6" ht="15.75" x14ac:dyDescent="0.25">
      <c r="A64" s="27"/>
      <c r="B64" s="27">
        <v>25</v>
      </c>
      <c r="C64" s="27" t="s">
        <v>123</v>
      </c>
      <c r="D64" s="27"/>
      <c r="E64" s="27"/>
      <c r="F64" s="27"/>
    </row>
    <row r="65" spans="1:7" ht="15.75" x14ac:dyDescent="0.25">
      <c r="A65" s="27"/>
      <c r="B65" s="27">
        <v>25</v>
      </c>
      <c r="C65" s="27" t="s">
        <v>124</v>
      </c>
      <c r="D65" s="27"/>
      <c r="E65" s="27"/>
      <c r="F65" s="27"/>
    </row>
    <row r="66" spans="1:7" ht="15.75" x14ac:dyDescent="0.25">
      <c r="A66" s="27"/>
      <c r="B66" s="27">
        <v>25</v>
      </c>
      <c r="C66" s="31" t="s">
        <v>125</v>
      </c>
      <c r="D66" s="27"/>
      <c r="E66" s="27"/>
      <c r="F66" s="27"/>
      <c r="G66" s="32" t="s">
        <v>126</v>
      </c>
    </row>
    <row r="67" spans="1:7" ht="15.75" x14ac:dyDescent="0.25">
      <c r="A67" s="27"/>
      <c r="B67" s="27">
        <v>25</v>
      </c>
      <c r="C67" s="30" t="s">
        <v>127</v>
      </c>
      <c r="D67" s="27"/>
      <c r="E67" s="27"/>
      <c r="F67" s="30"/>
    </row>
    <row r="68" spans="1:7" ht="15.75" x14ac:dyDescent="0.25">
      <c r="A68" s="27" t="s">
        <v>128</v>
      </c>
      <c r="B68" s="27"/>
      <c r="C68" s="27"/>
      <c r="D68" s="27"/>
      <c r="E68" s="27"/>
      <c r="F68" s="27"/>
    </row>
    <row r="69" spans="1:7" ht="15.75" x14ac:dyDescent="0.25">
      <c r="A69" s="27"/>
      <c r="B69" s="27">
        <v>25</v>
      </c>
      <c r="C69" s="27" t="s">
        <v>129</v>
      </c>
      <c r="D69" s="27">
        <v>25</v>
      </c>
      <c r="E69" s="27" t="s">
        <v>129</v>
      </c>
      <c r="F69" s="27"/>
    </row>
    <row r="70" spans="1:7" ht="15.75" x14ac:dyDescent="0.25">
      <c r="A70" s="27"/>
      <c r="B70" s="27">
        <v>25</v>
      </c>
      <c r="C70" s="28" t="s">
        <v>130</v>
      </c>
      <c r="D70" s="27">
        <v>25</v>
      </c>
      <c r="E70" s="27" t="s">
        <v>130</v>
      </c>
      <c r="F70" s="27"/>
    </row>
    <row r="71" spans="1:7" ht="15.75" x14ac:dyDescent="0.25">
      <c r="A71" s="27"/>
      <c r="B71" s="27">
        <v>25</v>
      </c>
      <c r="C71" s="29" t="s">
        <v>131</v>
      </c>
      <c r="D71" s="27">
        <v>25</v>
      </c>
      <c r="E71" s="27" t="s">
        <v>131</v>
      </c>
      <c r="F71" s="27"/>
    </row>
    <row r="72" spans="1:7" ht="15.75" x14ac:dyDescent="0.25">
      <c r="A72" s="27"/>
      <c r="B72" s="27">
        <v>25</v>
      </c>
      <c r="C72" s="30" t="s">
        <v>132</v>
      </c>
      <c r="D72" s="27">
        <v>25</v>
      </c>
      <c r="E72" s="27" t="s">
        <v>132</v>
      </c>
      <c r="F72" s="27"/>
    </row>
    <row r="73" spans="1:7" ht="15.75" x14ac:dyDescent="0.25">
      <c r="A73" s="27" t="s">
        <v>133</v>
      </c>
      <c r="B73" s="27"/>
      <c r="C73" s="27"/>
      <c r="D73" s="27"/>
      <c r="E73" s="27"/>
      <c r="F73" s="27"/>
    </row>
    <row r="74" spans="1:7" ht="15.75" x14ac:dyDescent="0.25">
      <c r="A74" s="27"/>
      <c r="B74" s="27">
        <v>25</v>
      </c>
      <c r="C74" s="27" t="s">
        <v>134</v>
      </c>
      <c r="D74" s="27">
        <v>25</v>
      </c>
      <c r="E74" s="27" t="s">
        <v>134</v>
      </c>
      <c r="F74" s="27"/>
    </row>
    <row r="75" spans="1:7" ht="15.75" x14ac:dyDescent="0.25">
      <c r="A75" s="27"/>
      <c r="B75" s="27">
        <v>25</v>
      </c>
      <c r="C75" s="27" t="s">
        <v>135</v>
      </c>
      <c r="D75" s="27">
        <v>25</v>
      </c>
      <c r="E75" s="27" t="s">
        <v>136</v>
      </c>
      <c r="F75" s="27"/>
    </row>
    <row r="76" spans="1:7" ht="15.75" x14ac:dyDescent="0.25">
      <c r="A76" s="27"/>
      <c r="B76" s="27">
        <v>25</v>
      </c>
      <c r="C76" s="27" t="s">
        <v>137</v>
      </c>
      <c r="D76" s="27">
        <v>25</v>
      </c>
      <c r="E76" s="27" t="s">
        <v>137</v>
      </c>
      <c r="F76" s="27"/>
    </row>
    <row r="77" spans="1:7" ht="15.75" x14ac:dyDescent="0.25">
      <c r="A77" s="27"/>
      <c r="B77" s="27">
        <v>25</v>
      </c>
      <c r="C77" s="27" t="s">
        <v>138</v>
      </c>
      <c r="D77" s="27">
        <v>25</v>
      </c>
      <c r="E77" s="27" t="s">
        <v>138</v>
      </c>
      <c r="F77" s="27"/>
    </row>
    <row r="78" spans="1:7" ht="15.75" x14ac:dyDescent="0.25">
      <c r="A78" s="27"/>
      <c r="B78" s="27">
        <v>25</v>
      </c>
      <c r="C78" s="27" t="s">
        <v>139</v>
      </c>
      <c r="D78" s="27">
        <v>25</v>
      </c>
      <c r="E78" s="27" t="s">
        <v>139</v>
      </c>
      <c r="F78" s="27"/>
    </row>
    <row r="79" spans="1:7" ht="15.75" x14ac:dyDescent="0.25">
      <c r="A79" s="27"/>
      <c r="B79" s="27">
        <v>25</v>
      </c>
      <c r="C79" s="27" t="s">
        <v>140</v>
      </c>
      <c r="D79" s="27">
        <v>25</v>
      </c>
      <c r="E79" s="27" t="s">
        <v>140</v>
      </c>
      <c r="F79" s="27"/>
    </row>
    <row r="80" spans="1:7" ht="15.75" x14ac:dyDescent="0.25">
      <c r="A80" s="27"/>
      <c r="B80" s="27">
        <v>25</v>
      </c>
      <c r="C80" s="27" t="s">
        <v>141</v>
      </c>
      <c r="D80" s="27">
        <v>25</v>
      </c>
      <c r="E80" s="27" t="s">
        <v>141</v>
      </c>
      <c r="F80" s="27"/>
    </row>
    <row r="81" spans="1:6" ht="15.75" x14ac:dyDescent="0.25">
      <c r="A81" s="27"/>
      <c r="B81" s="27">
        <v>50</v>
      </c>
      <c r="C81" s="30" t="s">
        <v>142</v>
      </c>
      <c r="D81" s="27">
        <v>25</v>
      </c>
      <c r="E81" s="27" t="s">
        <v>142</v>
      </c>
      <c r="F81" s="27"/>
    </row>
    <row r="82" spans="1:6" ht="15.75" x14ac:dyDescent="0.25">
      <c r="A82" s="27"/>
      <c r="B82" s="27">
        <v>25</v>
      </c>
      <c r="C82" s="27" t="s">
        <v>143</v>
      </c>
      <c r="D82" s="27">
        <v>25</v>
      </c>
      <c r="E82" s="27" t="s">
        <v>143</v>
      </c>
      <c r="F82" s="27"/>
    </row>
    <row r="83" spans="1:6" ht="15.75" x14ac:dyDescent="0.25">
      <c r="A83" s="27"/>
      <c r="B83" s="27">
        <v>50</v>
      </c>
      <c r="C83" s="29" t="s">
        <v>144</v>
      </c>
      <c r="D83" s="27">
        <v>25</v>
      </c>
      <c r="E83" s="27" t="s">
        <v>144</v>
      </c>
      <c r="F83" s="27"/>
    </row>
    <row r="84" spans="1:6" ht="15.75" x14ac:dyDescent="0.25">
      <c r="A84" s="27"/>
      <c r="B84" s="27">
        <v>25</v>
      </c>
      <c r="C84" s="28" t="s">
        <v>145</v>
      </c>
      <c r="D84" s="27">
        <v>50</v>
      </c>
      <c r="E84" s="27" t="s">
        <v>145</v>
      </c>
      <c r="F84" s="27"/>
    </row>
    <row r="85" spans="1:6" ht="15.75" x14ac:dyDescent="0.25">
      <c r="A85" s="27"/>
      <c r="B85" s="27">
        <v>25</v>
      </c>
      <c r="C85" s="27" t="s">
        <v>146</v>
      </c>
      <c r="D85" s="27">
        <v>25</v>
      </c>
      <c r="E85" s="27" t="s">
        <v>146</v>
      </c>
      <c r="F85" s="27"/>
    </row>
    <row r="86" spans="1:6" ht="15.75" x14ac:dyDescent="0.25">
      <c r="A86" s="27"/>
      <c r="B86" s="27">
        <v>25</v>
      </c>
      <c r="C86" s="27" t="s">
        <v>147</v>
      </c>
      <c r="D86" s="27">
        <v>25</v>
      </c>
      <c r="E86" s="27" t="s">
        <v>147</v>
      </c>
      <c r="F86" s="27"/>
    </row>
    <row r="87" spans="1:6" ht="15.75" x14ac:dyDescent="0.25">
      <c r="A87" s="27"/>
      <c r="B87" s="27">
        <v>25</v>
      </c>
      <c r="C87" s="27" t="s">
        <v>148</v>
      </c>
      <c r="D87" s="27">
        <v>25</v>
      </c>
      <c r="E87" s="27" t="s">
        <v>148</v>
      </c>
      <c r="F87" s="27"/>
    </row>
    <row r="88" spans="1:6" ht="15.75" x14ac:dyDescent="0.25">
      <c r="A88" s="27" t="s">
        <v>149</v>
      </c>
      <c r="B88" s="27"/>
      <c r="C88" s="27"/>
      <c r="D88" s="27"/>
      <c r="E88" s="27"/>
      <c r="F88" s="27"/>
    </row>
    <row r="89" spans="1:6" ht="15.75" x14ac:dyDescent="0.25">
      <c r="A89" s="27"/>
      <c r="B89" s="27">
        <v>25</v>
      </c>
      <c r="C89" s="27" t="s">
        <v>150</v>
      </c>
      <c r="D89" s="27">
        <v>25</v>
      </c>
      <c r="E89" s="27" t="s">
        <v>151</v>
      </c>
      <c r="F89" s="27"/>
    </row>
    <row r="90" spans="1:6" ht="15.75" x14ac:dyDescent="0.25">
      <c r="A90" s="27"/>
      <c r="B90" s="27">
        <v>25</v>
      </c>
      <c r="C90" s="27" t="s">
        <v>152</v>
      </c>
      <c r="D90" s="27">
        <v>25</v>
      </c>
      <c r="E90" s="27" t="s">
        <v>152</v>
      </c>
      <c r="F90" s="27"/>
    </row>
    <row r="91" spans="1:6" ht="15.75" x14ac:dyDescent="0.25">
      <c r="A91" s="27"/>
      <c r="B91" s="27">
        <v>25</v>
      </c>
      <c r="C91" s="28" t="s">
        <v>153</v>
      </c>
      <c r="D91" s="27">
        <v>25</v>
      </c>
      <c r="E91" s="27" t="s">
        <v>153</v>
      </c>
      <c r="F91" s="27"/>
    </row>
    <row r="92" spans="1:6" ht="15.75" x14ac:dyDescent="0.25">
      <c r="A92" s="27"/>
      <c r="B92" s="27">
        <v>25</v>
      </c>
      <c r="C92" s="27" t="s">
        <v>154</v>
      </c>
      <c r="D92" s="27">
        <v>25</v>
      </c>
      <c r="E92" s="27" t="s">
        <v>154</v>
      </c>
      <c r="F92" s="27"/>
    </row>
    <row r="93" spans="1:6" ht="15.75" x14ac:dyDescent="0.25">
      <c r="A93" s="27"/>
      <c r="B93" s="27">
        <v>25</v>
      </c>
      <c r="C93" s="27" t="s">
        <v>155</v>
      </c>
      <c r="D93" s="27">
        <v>25</v>
      </c>
      <c r="E93" s="27" t="s">
        <v>155</v>
      </c>
      <c r="F93" s="27"/>
    </row>
    <row r="94" spans="1:6" ht="15.75" x14ac:dyDescent="0.25">
      <c r="A94" s="27" t="s">
        <v>74</v>
      </c>
      <c r="B94" s="27"/>
      <c r="C94" s="27"/>
      <c r="D94" s="27"/>
      <c r="E94" s="27"/>
      <c r="F94" s="27"/>
    </row>
    <row r="95" spans="1:6" ht="15.75" x14ac:dyDescent="0.25">
      <c r="A95" s="33"/>
      <c r="B95" s="33">
        <v>25</v>
      </c>
      <c r="C95" s="33" t="s">
        <v>156</v>
      </c>
      <c r="D95" s="33">
        <v>25</v>
      </c>
      <c r="E95" s="33" t="s">
        <v>156</v>
      </c>
      <c r="F95" s="33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157</v>
      </c>
    </row>
    <row r="100" spans="1:2" x14ac:dyDescent="0.25">
      <c r="A100" s="4" t="s">
        <v>158</v>
      </c>
      <c r="B100" s="20">
        <f>E96</f>
        <v>3000</v>
      </c>
    </row>
    <row r="101" spans="1:2" x14ac:dyDescent="0.25">
      <c r="A101" s="4" t="s">
        <v>159</v>
      </c>
      <c r="B101" s="20">
        <v>7000</v>
      </c>
    </row>
    <row r="102" spans="1:2" x14ac:dyDescent="0.25">
      <c r="A102" s="4" t="s">
        <v>160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opLeftCell="A16" workbookViewId="0">
      <selection activeCell="A21" sqref="A21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  <col min="6" max="6" width="31.5703125" customWidth="1"/>
    <col min="7" max="7" width="36" customWidth="1"/>
    <col min="10" max="10" width="16.42578125" customWidth="1"/>
  </cols>
  <sheetData>
    <row r="2" spans="1:7" ht="18.75" x14ac:dyDescent="0.3">
      <c r="F2" s="114" t="s">
        <v>71</v>
      </c>
      <c r="G2" s="114"/>
    </row>
    <row r="3" spans="1:7" ht="25.5" customHeight="1" x14ac:dyDescent="0.3">
      <c r="A3" s="80" t="s">
        <v>213</v>
      </c>
      <c r="B3" s="105" t="s">
        <v>214</v>
      </c>
      <c r="C3" s="105" t="s">
        <v>215</v>
      </c>
      <c r="D3" s="105" t="s">
        <v>216</v>
      </c>
      <c r="F3" s="114">
        <v>57679897680</v>
      </c>
      <c r="G3" s="114">
        <v>32634630000</v>
      </c>
    </row>
    <row r="4" spans="1:7" s="36" customFormat="1" ht="19.5" customHeight="1" x14ac:dyDescent="0.3">
      <c r="A4" s="215" t="s">
        <v>221</v>
      </c>
      <c r="B4" s="217"/>
      <c r="C4" s="80"/>
      <c r="D4" s="80"/>
      <c r="F4" s="114">
        <v>32634630000</v>
      </c>
      <c r="G4" s="114">
        <v>23023510000</v>
      </c>
    </row>
    <row r="5" spans="1:7" ht="30" customHeight="1" x14ac:dyDescent="0.3">
      <c r="A5" s="77">
        <v>1</v>
      </c>
      <c r="B5" s="75" t="s">
        <v>217</v>
      </c>
      <c r="C5" s="77">
        <v>1</v>
      </c>
      <c r="D5" s="95">
        <v>5437144000</v>
      </c>
      <c r="F5" s="114" t="s">
        <v>40</v>
      </c>
      <c r="G5" s="114"/>
    </row>
    <row r="6" spans="1:7" ht="27.75" customHeight="1" x14ac:dyDescent="0.3">
      <c r="A6" s="77">
        <v>2</v>
      </c>
      <c r="B6" s="75" t="s">
        <v>218</v>
      </c>
      <c r="C6" s="77">
        <v>1</v>
      </c>
      <c r="D6" s="95">
        <v>22342312880</v>
      </c>
      <c r="F6" s="114">
        <v>26379880000</v>
      </c>
      <c r="G6" s="114">
        <v>11239980000</v>
      </c>
    </row>
    <row r="7" spans="1:7" ht="27.75" customHeight="1" x14ac:dyDescent="0.3">
      <c r="A7" s="77">
        <v>3</v>
      </c>
      <c r="B7" s="75" t="s">
        <v>219</v>
      </c>
      <c r="C7" s="77">
        <v>1</v>
      </c>
      <c r="D7" s="95">
        <v>26518840800</v>
      </c>
      <c r="F7" s="114" t="s">
        <v>152</v>
      </c>
      <c r="G7" s="114"/>
    </row>
    <row r="8" spans="1:7" ht="27.75" customHeight="1" x14ac:dyDescent="0.3">
      <c r="A8" s="75"/>
      <c r="B8" s="75" t="s">
        <v>220</v>
      </c>
      <c r="C8" s="77"/>
      <c r="D8" s="95">
        <v>3381600000</v>
      </c>
      <c r="F8" s="114">
        <v>782579400</v>
      </c>
      <c r="G8" s="114">
        <v>260859800</v>
      </c>
    </row>
    <row r="9" spans="1:7" ht="18.75" x14ac:dyDescent="0.3">
      <c r="A9" s="75"/>
      <c r="B9" s="96" t="s">
        <v>173</v>
      </c>
      <c r="C9" s="80">
        <v>3</v>
      </c>
      <c r="D9" s="97">
        <f>SUM(D5:D8)</f>
        <v>57679897680</v>
      </c>
      <c r="F9" s="114">
        <v>1074428400</v>
      </c>
      <c r="G9" s="114">
        <v>358142800</v>
      </c>
    </row>
    <row r="10" spans="1:7" ht="18.75" x14ac:dyDescent="0.3">
      <c r="A10" s="108" t="s">
        <v>222</v>
      </c>
      <c r="B10" s="109"/>
      <c r="C10" s="110"/>
      <c r="D10" s="110"/>
      <c r="F10" s="114">
        <v>1048667900</v>
      </c>
      <c r="G10" s="114">
        <v>349666900</v>
      </c>
    </row>
    <row r="11" spans="1:7" ht="33" x14ac:dyDescent="0.3">
      <c r="A11" s="77">
        <v>1</v>
      </c>
      <c r="B11" s="75" t="s">
        <v>223</v>
      </c>
      <c r="C11" s="77">
        <v>1</v>
      </c>
      <c r="D11" s="95">
        <v>696425000</v>
      </c>
      <c r="F11" s="114">
        <v>357762667</v>
      </c>
      <c r="G11" s="114">
        <v>178881333</v>
      </c>
    </row>
    <row r="12" spans="1:7" ht="33" x14ac:dyDescent="0.3">
      <c r="A12" s="77">
        <v>2</v>
      </c>
      <c r="B12" s="75" t="s">
        <v>224</v>
      </c>
      <c r="C12" s="77">
        <v>1</v>
      </c>
      <c r="D12" s="95">
        <v>22327085000</v>
      </c>
      <c r="F12" s="114" t="s">
        <v>244</v>
      </c>
      <c r="G12" s="114"/>
    </row>
    <row r="13" spans="1:7" ht="21.75" customHeight="1" x14ac:dyDescent="0.3">
      <c r="A13" s="38"/>
      <c r="B13" s="38"/>
      <c r="C13" s="99">
        <v>2</v>
      </c>
      <c r="D13" s="100">
        <f>SUM(D11:D12)</f>
        <v>23023510000</v>
      </c>
      <c r="F13" s="114">
        <v>1218888888</v>
      </c>
      <c r="G13" s="114">
        <v>1218888888</v>
      </c>
    </row>
    <row r="14" spans="1:7" ht="19.5" thickBot="1" x14ac:dyDescent="0.35">
      <c r="A14" s="106" t="s">
        <v>225</v>
      </c>
      <c r="B14" s="106"/>
      <c r="C14" s="106"/>
      <c r="D14" s="107"/>
      <c r="F14" s="114">
        <v>1382840000</v>
      </c>
      <c r="G14" s="114">
        <v>1382840000</v>
      </c>
    </row>
    <row r="15" spans="1:7" ht="50.25" thickBot="1" x14ac:dyDescent="0.35">
      <c r="A15" s="77">
        <v>1</v>
      </c>
      <c r="B15" s="101" t="s">
        <v>226</v>
      </c>
      <c r="C15" s="77">
        <v>1</v>
      </c>
      <c r="D15" s="95">
        <v>238200000</v>
      </c>
      <c r="F15" s="114">
        <v>867500000</v>
      </c>
      <c r="G15" s="114">
        <v>867500000</v>
      </c>
    </row>
    <row r="16" spans="1:7" ht="50.25" thickBot="1" x14ac:dyDescent="0.35">
      <c r="A16" s="77">
        <v>2</v>
      </c>
      <c r="B16" s="102" t="s">
        <v>227</v>
      </c>
      <c r="C16" s="77">
        <v>1</v>
      </c>
      <c r="D16" s="95">
        <v>32396430000</v>
      </c>
      <c r="F16" s="114" t="s">
        <v>39</v>
      </c>
      <c r="G16" s="114"/>
    </row>
    <row r="17" spans="1:7" ht="18.75" x14ac:dyDescent="0.3">
      <c r="A17" s="38"/>
      <c r="B17" s="38"/>
      <c r="C17" s="99">
        <v>2</v>
      </c>
      <c r="D17" s="100">
        <f>SUM(D15:D16)</f>
        <v>32634630000</v>
      </c>
      <c r="F17" s="114">
        <v>1630000000</v>
      </c>
      <c r="G17" s="114">
        <v>1315000000</v>
      </c>
    </row>
    <row r="18" spans="1:7" ht="19.5" thickBot="1" x14ac:dyDescent="0.35">
      <c r="A18" s="108" t="s">
        <v>228</v>
      </c>
      <c r="B18" s="108"/>
      <c r="C18" s="108"/>
      <c r="D18" s="110"/>
      <c r="F18" s="114">
        <v>78826400000</v>
      </c>
      <c r="G18" s="114">
        <v>50967700000</v>
      </c>
    </row>
    <row r="19" spans="1:7" ht="50.25" thickBot="1" x14ac:dyDescent="0.35">
      <c r="A19" s="77">
        <v>1</v>
      </c>
      <c r="B19" s="101" t="s">
        <v>229</v>
      </c>
      <c r="C19" s="77">
        <v>1</v>
      </c>
      <c r="D19" s="95">
        <v>172571025000</v>
      </c>
      <c r="F19" s="114" t="s">
        <v>72</v>
      </c>
      <c r="G19" s="114"/>
    </row>
    <row r="20" spans="1:7" ht="18.75" x14ac:dyDescent="0.3">
      <c r="A20" s="38"/>
      <c r="B20" s="38"/>
      <c r="C20" s="99">
        <v>1</v>
      </c>
      <c r="D20" s="100">
        <f>SUM(D19:D19)</f>
        <v>172571025000</v>
      </c>
      <c r="F20" s="114">
        <v>50000000000</v>
      </c>
      <c r="G20" s="114">
        <v>50000000000</v>
      </c>
    </row>
    <row r="21" spans="1:7" ht="18.75" x14ac:dyDescent="0.3">
      <c r="B21" s="98" t="s">
        <v>230</v>
      </c>
      <c r="C21" s="103"/>
      <c r="D21" s="104">
        <f>D20+D17+D13+D9</f>
        <v>285909062680</v>
      </c>
      <c r="F21" s="114">
        <f>SUM(F3:F20)</f>
        <v>253883474935</v>
      </c>
      <c r="G21" s="114">
        <f>SUM(G3:G20)</f>
        <v>173797599721</v>
      </c>
    </row>
    <row r="22" spans="1:7" ht="18.75" x14ac:dyDescent="0.3">
      <c r="F22" s="114"/>
      <c r="G22" s="114"/>
    </row>
    <row r="23" spans="1:7" x14ac:dyDescent="0.25">
      <c r="G23" s="113">
        <f>F21+G21</f>
        <v>427681074656</v>
      </c>
    </row>
    <row r="31" spans="1:7" x14ac:dyDescent="0.25">
      <c r="F31" s="36" t="s">
        <v>245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B10" workbookViewId="0">
      <selection activeCell="E13" sqref="E13"/>
    </sheetView>
  </sheetViews>
  <sheetFormatPr defaultRowHeight="16.5" x14ac:dyDescent="0.25"/>
  <cols>
    <col min="1" max="1" width="9.42578125" style="103" customWidth="1"/>
    <col min="2" max="2" width="42.5703125" style="103" customWidth="1"/>
    <col min="3" max="3" width="29.85546875" style="103" customWidth="1"/>
    <col min="4" max="4" width="24.42578125" style="103" customWidth="1"/>
    <col min="5" max="5" width="24.5703125" style="103" customWidth="1"/>
    <col min="6" max="6" width="21.28515625" style="103" customWidth="1"/>
    <col min="7" max="7" width="9.28515625" style="103" customWidth="1"/>
    <col min="8" max="8" width="22.85546875" style="103" customWidth="1"/>
    <col min="9" max="16384" width="9.140625" style="103"/>
  </cols>
  <sheetData>
    <row r="1" spans="1:7" x14ac:dyDescent="0.25">
      <c r="A1" s="227" t="s">
        <v>246</v>
      </c>
      <c r="B1" s="227"/>
      <c r="C1" s="227"/>
      <c r="D1" s="227"/>
    </row>
    <row r="2" spans="1:7" x14ac:dyDescent="0.25">
      <c r="A2" s="154" t="s">
        <v>213</v>
      </c>
      <c r="B2" s="154" t="s">
        <v>247</v>
      </c>
      <c r="C2" s="154" t="s">
        <v>248</v>
      </c>
      <c r="D2" s="154" t="s">
        <v>249</v>
      </c>
      <c r="E2" s="133" t="s">
        <v>310</v>
      </c>
      <c r="F2" s="134" t="s">
        <v>339</v>
      </c>
      <c r="G2" s="153" t="s">
        <v>340</v>
      </c>
    </row>
    <row r="3" spans="1:7" ht="18.75" customHeight="1" x14ac:dyDescent="0.25">
      <c r="A3" s="72" t="s">
        <v>181</v>
      </c>
      <c r="B3" s="135" t="s">
        <v>250</v>
      </c>
      <c r="C3" s="136">
        <f>SUM(C4:C7)</f>
        <v>42029716000</v>
      </c>
      <c r="D3" s="72"/>
      <c r="E3" s="137">
        <f>C3+D3</f>
        <v>42029716000</v>
      </c>
      <c r="F3" s="142"/>
    </row>
    <row r="4" spans="1:7" ht="18.75" customHeight="1" x14ac:dyDescent="0.25">
      <c r="A4" s="72">
        <v>1</v>
      </c>
      <c r="B4" s="72" t="s">
        <v>342</v>
      </c>
      <c r="C4" s="71">
        <v>5500000000</v>
      </c>
      <c r="D4" s="71"/>
      <c r="E4" s="138">
        <f t="shared" ref="E4:E12" si="0">C4+D4</f>
        <v>5500000000</v>
      </c>
    </row>
    <row r="5" spans="1:7" ht="18.75" customHeight="1" x14ac:dyDescent="0.25">
      <c r="A5" s="72">
        <v>2</v>
      </c>
      <c r="B5" s="72" t="s">
        <v>252</v>
      </c>
      <c r="C5" s="71">
        <f>GV!E88</f>
        <v>18959116000</v>
      </c>
      <c r="D5" s="71"/>
      <c r="E5" s="138">
        <f t="shared" si="0"/>
        <v>18959116000</v>
      </c>
    </row>
    <row r="6" spans="1:7" ht="18.75" customHeight="1" x14ac:dyDescent="0.25">
      <c r="A6" s="72">
        <v>3</v>
      </c>
      <c r="B6" s="72" t="s">
        <v>253</v>
      </c>
      <c r="C6" s="71">
        <v>5000000000</v>
      </c>
      <c r="D6" s="71"/>
      <c r="E6" s="138">
        <f t="shared" si="0"/>
        <v>5000000000</v>
      </c>
    </row>
    <row r="7" spans="1:7" ht="18.75" customHeight="1" x14ac:dyDescent="0.25">
      <c r="A7" s="72">
        <v>4</v>
      </c>
      <c r="B7" s="72" t="s">
        <v>258</v>
      </c>
      <c r="C7" s="71">
        <f>GIAOTRINH!F42</f>
        <v>12570600000</v>
      </c>
      <c r="D7" s="71"/>
      <c r="E7" s="138">
        <f t="shared" si="0"/>
        <v>12570600000</v>
      </c>
    </row>
    <row r="8" spans="1:7" ht="18.75" customHeight="1" x14ac:dyDescent="0.25">
      <c r="A8" s="72" t="s">
        <v>184</v>
      </c>
      <c r="B8" s="135" t="s">
        <v>254</v>
      </c>
      <c r="C8" s="139">
        <f>SUM(C9:C11)</f>
        <v>483883474935</v>
      </c>
      <c r="D8" s="139">
        <f>SUM(D9:D11)</f>
        <v>761797599721</v>
      </c>
      <c r="E8" s="139">
        <f>C8+D8</f>
        <v>1245681074656</v>
      </c>
      <c r="F8" s="145">
        <f>F9+F10+F11</f>
        <v>124568107465.60001</v>
      </c>
      <c r="G8" s="184">
        <f>E8-F8</f>
        <v>1121112967190.3999</v>
      </c>
    </row>
    <row r="9" spans="1:7" ht="18.75" customHeight="1" x14ac:dyDescent="0.25">
      <c r="A9" s="72">
        <v>1</v>
      </c>
      <c r="B9" s="72" t="s">
        <v>255</v>
      </c>
      <c r="C9" s="71">
        <v>10000000000</v>
      </c>
      <c r="D9" s="71"/>
      <c r="E9" s="138">
        <f t="shared" si="0"/>
        <v>10000000000</v>
      </c>
      <c r="F9" s="143">
        <f>E9*10/100</f>
        <v>1000000000</v>
      </c>
      <c r="G9" s="142">
        <f>E9-F9</f>
        <v>9000000000</v>
      </c>
    </row>
    <row r="10" spans="1:7" ht="18.75" customHeight="1" x14ac:dyDescent="0.25">
      <c r="A10" s="72">
        <v>2</v>
      </c>
      <c r="B10" s="72" t="s">
        <v>256</v>
      </c>
      <c r="C10" s="71">
        <v>220000000000</v>
      </c>
      <c r="D10" s="71">
        <v>588000000000</v>
      </c>
      <c r="E10" s="138">
        <f t="shared" si="0"/>
        <v>808000000000</v>
      </c>
      <c r="F10" s="143">
        <f t="shared" ref="F10:F11" si="1">E10*10/100</f>
        <v>80800000000</v>
      </c>
      <c r="G10" s="142">
        <f t="shared" ref="G10:G11" si="2">E10-F10</f>
        <v>727200000000</v>
      </c>
    </row>
    <row r="11" spans="1:7" ht="18.75" customHeight="1" x14ac:dyDescent="0.25">
      <c r="A11" s="72">
        <v>3</v>
      </c>
      <c r="B11" s="72" t="s">
        <v>257</v>
      </c>
      <c r="C11" s="142">
        <f>THIETBI!F21</f>
        <v>253883474935</v>
      </c>
      <c r="D11" s="71">
        <f>THIETBI!G21</f>
        <v>173797599721</v>
      </c>
      <c r="E11" s="138">
        <f t="shared" si="0"/>
        <v>427681074656</v>
      </c>
      <c r="F11" s="143">
        <f t="shared" si="1"/>
        <v>42768107465.599998</v>
      </c>
      <c r="G11" s="142">
        <f t="shared" si="2"/>
        <v>384912967190.40002</v>
      </c>
    </row>
    <row r="12" spans="1:7" ht="21" customHeight="1" x14ac:dyDescent="0.25">
      <c r="A12" s="135" t="s">
        <v>200</v>
      </c>
      <c r="B12" s="182" t="s">
        <v>273</v>
      </c>
      <c r="C12" s="139"/>
      <c r="D12" s="181">
        <v>61000000000</v>
      </c>
      <c r="E12" s="137">
        <f t="shared" si="0"/>
        <v>61000000000</v>
      </c>
      <c r="F12" s="145"/>
      <c r="G12" s="144"/>
    </row>
    <row r="13" spans="1:7" s="98" customFormat="1" ht="19.5" customHeight="1" x14ac:dyDescent="0.25">
      <c r="A13" s="135" t="s">
        <v>187</v>
      </c>
      <c r="B13" s="140" t="s">
        <v>265</v>
      </c>
      <c r="C13" s="228">
        <f>SUM(C14:C24)</f>
        <v>0</v>
      </c>
      <c r="D13" s="229"/>
      <c r="E13" s="136">
        <f>SUM(E14:E24)</f>
        <v>33809667447.054829</v>
      </c>
    </row>
    <row r="14" spans="1:7" ht="18" customHeight="1" x14ac:dyDescent="0.25">
      <c r="A14" s="70">
        <v>1</v>
      </c>
      <c r="B14" s="141" t="s">
        <v>267</v>
      </c>
      <c r="C14" s="147"/>
      <c r="D14" s="70" t="s">
        <v>290</v>
      </c>
      <c r="E14" s="71">
        <f>'nội suy'!B16*'TONGCP(CONGTHUC)'!F13/100</f>
        <v>10823779630.216381</v>
      </c>
    </row>
    <row r="15" spans="1:7" x14ac:dyDescent="0.25">
      <c r="A15" s="70">
        <v>2</v>
      </c>
      <c r="B15" s="141" t="s">
        <v>266</v>
      </c>
      <c r="C15" s="147" t="s">
        <v>291</v>
      </c>
      <c r="D15" s="70" t="s">
        <v>290</v>
      </c>
      <c r="E15" s="148">
        <f>(G8+E12)*'nội suy'!C16/100</f>
        <v>2854637319.949409</v>
      </c>
    </row>
    <row r="16" spans="1:7" x14ac:dyDescent="0.25">
      <c r="A16" s="70">
        <v>3</v>
      </c>
      <c r="B16" s="141" t="s">
        <v>268</v>
      </c>
      <c r="C16" s="72" t="s">
        <v>292</v>
      </c>
      <c r="D16" s="72"/>
      <c r="E16" s="71">
        <f>(E11*2)/100</f>
        <v>8553621493.1199999</v>
      </c>
    </row>
    <row r="17" spans="1:8" x14ac:dyDescent="0.25">
      <c r="A17" s="70">
        <v>4</v>
      </c>
      <c r="B17" s="141" t="s">
        <v>316</v>
      </c>
      <c r="C17" s="72"/>
      <c r="D17" s="72"/>
      <c r="E17" s="71">
        <f>'nội suy'!E16*'TONGCP(CONGTHUC)'!E12/100</f>
        <v>266787454.37041283</v>
      </c>
    </row>
    <row r="18" spans="1:8" x14ac:dyDescent="0.25">
      <c r="A18" s="70"/>
      <c r="B18" s="141" t="s">
        <v>317</v>
      </c>
      <c r="C18" s="72"/>
      <c r="D18" s="72"/>
      <c r="E18" s="71">
        <f>'nội suy'!G16*'TONGCP(CONGTHUC)'!E11/100</f>
        <v>340846720</v>
      </c>
      <c r="F18" s="143"/>
    </row>
    <row r="19" spans="1:8" x14ac:dyDescent="0.25">
      <c r="A19" s="70">
        <v>5</v>
      </c>
      <c r="B19" s="141" t="s">
        <v>282</v>
      </c>
      <c r="C19" s="72"/>
      <c r="D19" s="72"/>
      <c r="E19" s="71">
        <v>50000000</v>
      </c>
    </row>
    <row r="20" spans="1:8" x14ac:dyDescent="0.25">
      <c r="A20" s="70">
        <v>6</v>
      </c>
      <c r="B20" s="141" t="s">
        <v>269</v>
      </c>
      <c r="C20" s="72"/>
      <c r="D20" s="72"/>
      <c r="E20" s="149">
        <f>D37+D38</f>
        <v>8060247516.2186728</v>
      </c>
    </row>
    <row r="21" spans="1:8" x14ac:dyDescent="0.25">
      <c r="A21" s="70">
        <v>7</v>
      </c>
      <c r="B21" s="141" t="s">
        <v>270</v>
      </c>
      <c r="C21" s="72" t="s">
        <v>293</v>
      </c>
      <c r="D21" s="72"/>
      <c r="E21" s="71">
        <f>'nội suy'!D25*'TONGCP(CONGTHUC)'!F11/100</f>
        <v>212873256</v>
      </c>
    </row>
    <row r="22" spans="1:8" x14ac:dyDescent="0.25">
      <c r="A22" s="70">
        <v>8</v>
      </c>
      <c r="B22" s="141" t="s">
        <v>271</v>
      </c>
      <c r="C22" s="72"/>
      <c r="D22" s="72"/>
      <c r="E22" s="196">
        <f>(E30*F22)/100</f>
        <v>15802233.179950001</v>
      </c>
      <c r="F22" s="103">
        <v>1E-3</v>
      </c>
    </row>
    <row r="23" spans="1:8" x14ac:dyDescent="0.25">
      <c r="A23" s="70">
        <v>9</v>
      </c>
      <c r="B23" s="141" t="s">
        <v>341</v>
      </c>
      <c r="C23" s="72"/>
      <c r="D23" s="72"/>
      <c r="E23" s="196">
        <v>1998982497</v>
      </c>
      <c r="F23" s="185">
        <f>(E30*G23)*1.1/100</f>
        <v>1998982497.2636752</v>
      </c>
      <c r="G23" s="103">
        <v>0.115</v>
      </c>
      <c r="H23" s="143">
        <f>(E30*G23)*1.1/100</f>
        <v>1998982497.2636752</v>
      </c>
    </row>
    <row r="24" spans="1:8" x14ac:dyDescent="0.25">
      <c r="A24" s="70">
        <v>10</v>
      </c>
      <c r="B24" s="141" t="s">
        <v>272</v>
      </c>
      <c r="C24" s="72" t="s">
        <v>294</v>
      </c>
      <c r="D24" s="72"/>
      <c r="E24" s="196">
        <v>632089327</v>
      </c>
      <c r="F24" s="103">
        <f>(E30*G24)*0.5/100</f>
        <v>632089327.19800007</v>
      </c>
      <c r="G24" s="103">
        <v>0.08</v>
      </c>
      <c r="H24" s="142">
        <f>(E30*G24)*0.5/100</f>
        <v>632089327.19800007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207378068715.45822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(E3+E8+E12+E13)*10/100</f>
        <v>138252045810.30548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(E3+E8+E12+E13)*5/100</f>
        <v>69126022905.15274</v>
      </c>
    </row>
    <row r="28" spans="1:8" s="98" customFormat="1" x14ac:dyDescent="0.25">
      <c r="A28" s="135"/>
      <c r="B28" s="140" t="s">
        <v>275</v>
      </c>
      <c r="C28" s="136">
        <f>C3+C8+C12+C13+C25</f>
        <v>525913190935</v>
      </c>
      <c r="D28" s="135"/>
      <c r="E28" s="136">
        <f>E3+E8+E12+E13+E25</f>
        <v>1589898526818.5132</v>
      </c>
    </row>
    <row r="30" spans="1:8" x14ac:dyDescent="0.25">
      <c r="E30" s="142">
        <v>1580223317995</v>
      </c>
    </row>
    <row r="31" spans="1:8" x14ac:dyDescent="0.25">
      <c r="A31" s="135" t="s">
        <v>187</v>
      </c>
      <c r="B31" s="140" t="s">
        <v>265</v>
      </c>
      <c r="C31" s="228">
        <f>SUM(C32:C41)</f>
        <v>0</v>
      </c>
      <c r="D31" s="229"/>
      <c r="E31" s="145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C20+C26+C30+C31+C42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3:D13"/>
    <mergeCell ref="C31:D3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F7" zoomScale="89" zoomScaleNormal="89" workbookViewId="0">
      <selection activeCell="H30" sqref="H30"/>
    </sheetView>
  </sheetViews>
  <sheetFormatPr defaultRowHeight="16.5" x14ac:dyDescent="0.25"/>
  <cols>
    <col min="1" max="1" width="9.42578125" style="103" customWidth="1"/>
    <col min="2" max="2" width="50.7109375" style="103" customWidth="1"/>
    <col min="3" max="3" width="29.85546875" style="103" customWidth="1"/>
    <col min="4" max="4" width="30" style="103" customWidth="1"/>
    <col min="5" max="5" width="28.5703125" style="103" customWidth="1"/>
    <col min="6" max="6" width="21.85546875" style="103" customWidth="1"/>
    <col min="7" max="8" width="21.140625" style="103" customWidth="1"/>
    <col min="9" max="16384" width="9.140625" style="103"/>
  </cols>
  <sheetData>
    <row r="1" spans="1:7" x14ac:dyDescent="0.25">
      <c r="A1" s="227" t="s">
        <v>246</v>
      </c>
      <c r="B1" s="227"/>
      <c r="C1" s="227"/>
      <c r="D1" s="227"/>
    </row>
    <row r="3" spans="1:7" x14ac:dyDescent="0.25">
      <c r="A3" s="132" t="s">
        <v>213</v>
      </c>
      <c r="B3" s="132" t="s">
        <v>247</v>
      </c>
      <c r="C3" s="132" t="s">
        <v>248</v>
      </c>
      <c r="D3" s="132" t="s">
        <v>249</v>
      </c>
      <c r="E3" s="133" t="s">
        <v>310</v>
      </c>
      <c r="F3" s="134" t="s">
        <v>311</v>
      </c>
    </row>
    <row r="4" spans="1:7" ht="18.75" customHeight="1" x14ac:dyDescent="0.25">
      <c r="A4" s="72" t="s">
        <v>181</v>
      </c>
      <c r="B4" s="135" t="s">
        <v>250</v>
      </c>
      <c r="C4" s="136">
        <f>SUM(C5:C8)</f>
        <v>36179716000</v>
      </c>
      <c r="D4" s="72"/>
      <c r="E4" s="137">
        <f>C4+D4</f>
        <v>36179716000</v>
      </c>
      <c r="F4" s="142">
        <v>24629116000</v>
      </c>
    </row>
    <row r="5" spans="1:7" ht="18.75" customHeight="1" x14ac:dyDescent="0.25">
      <c r="A5" s="72">
        <v>1</v>
      </c>
      <c r="B5" s="72" t="s">
        <v>251</v>
      </c>
      <c r="C5" s="71">
        <v>5000000000</v>
      </c>
      <c r="D5" s="71"/>
      <c r="E5" s="138">
        <f t="shared" ref="E5:E13" si="0">C5+D5</f>
        <v>5000000000</v>
      </c>
    </row>
    <row r="6" spans="1:7" ht="18.75" customHeight="1" x14ac:dyDescent="0.25">
      <c r="A6" s="72">
        <v>2</v>
      </c>
      <c r="B6" s="72" t="s">
        <v>252</v>
      </c>
      <c r="C6" s="71">
        <v>13609116000</v>
      </c>
      <c r="D6" s="71"/>
      <c r="E6" s="138">
        <f t="shared" si="0"/>
        <v>13609116000</v>
      </c>
    </row>
    <row r="7" spans="1:7" ht="18.75" customHeight="1" x14ac:dyDescent="0.25">
      <c r="A7" s="72">
        <v>3</v>
      </c>
      <c r="B7" s="72" t="s">
        <v>253</v>
      </c>
      <c r="C7" s="71">
        <v>5000000000</v>
      </c>
      <c r="D7" s="71"/>
      <c r="E7" s="138">
        <f t="shared" si="0"/>
        <v>5000000000</v>
      </c>
    </row>
    <row r="8" spans="1:7" ht="18.75" customHeight="1" x14ac:dyDescent="0.25">
      <c r="A8" s="72">
        <v>4</v>
      </c>
      <c r="B8" s="72" t="s">
        <v>258</v>
      </c>
      <c r="C8" s="71">
        <f>GIAOTRINH!F42</f>
        <v>12570600000</v>
      </c>
      <c r="D8" s="71"/>
      <c r="E8" s="138">
        <f t="shared" si="0"/>
        <v>12570600000</v>
      </c>
    </row>
    <row r="9" spans="1:7" ht="18.75" customHeight="1" x14ac:dyDescent="0.25">
      <c r="A9" s="72" t="s">
        <v>184</v>
      </c>
      <c r="B9" s="135" t="s">
        <v>254</v>
      </c>
      <c r="C9" s="139">
        <f>SUM(C10:C12)</f>
        <v>483883474935</v>
      </c>
      <c r="D9" s="71"/>
      <c r="E9" s="139">
        <f>SUM(E10:E12)</f>
        <v>1245681074656</v>
      </c>
      <c r="F9" s="143">
        <f>E9-G9</f>
        <v>1121112967190.3999</v>
      </c>
      <c r="G9" s="142">
        <f>E9*10%</f>
        <v>124568107465.60001</v>
      </c>
    </row>
    <row r="10" spans="1:7" ht="18.75" customHeight="1" x14ac:dyDescent="0.25">
      <c r="A10" s="72">
        <v>1</v>
      </c>
      <c r="B10" s="72" t="s">
        <v>255</v>
      </c>
      <c r="C10" s="71">
        <v>10000000000</v>
      </c>
      <c r="D10" s="71"/>
      <c r="E10" s="138">
        <f t="shared" si="0"/>
        <v>10000000000</v>
      </c>
      <c r="G10" s="142"/>
    </row>
    <row r="11" spans="1:7" ht="18.75" customHeight="1" x14ac:dyDescent="0.25">
      <c r="A11" s="72">
        <v>2</v>
      </c>
      <c r="B11" s="72" t="s">
        <v>256</v>
      </c>
      <c r="C11" s="71">
        <v>220000000000</v>
      </c>
      <c r="D11" s="71">
        <v>588000000000</v>
      </c>
      <c r="E11" s="138">
        <f t="shared" si="0"/>
        <v>808000000000</v>
      </c>
      <c r="F11" s="143">
        <f>E11-G11</f>
        <v>727200000000</v>
      </c>
      <c r="G11" s="103">
        <f>E11*10%</f>
        <v>80800000000</v>
      </c>
    </row>
    <row r="12" spans="1:7" ht="18.75" customHeight="1" x14ac:dyDescent="0.25">
      <c r="A12" s="72">
        <v>3</v>
      </c>
      <c r="B12" s="72" t="s">
        <v>257</v>
      </c>
      <c r="C12" s="142">
        <f>THIETBI!F21</f>
        <v>253883474935</v>
      </c>
      <c r="D12" s="71">
        <f>THIETBI!G21</f>
        <v>173797599721</v>
      </c>
      <c r="E12" s="138">
        <f t="shared" si="0"/>
        <v>427681074656</v>
      </c>
      <c r="F12" s="143">
        <f>E12-G12</f>
        <v>384912967190.40002</v>
      </c>
      <c r="G12" s="144">
        <f>E12*10%</f>
        <v>42768107465.600006</v>
      </c>
    </row>
    <row r="13" spans="1:7" ht="21" customHeight="1" x14ac:dyDescent="0.25">
      <c r="A13" s="135" t="s">
        <v>200</v>
      </c>
      <c r="B13" s="182" t="s">
        <v>273</v>
      </c>
      <c r="C13" s="139"/>
      <c r="D13" s="181">
        <v>61000000000</v>
      </c>
      <c r="E13" s="137">
        <f t="shared" si="0"/>
        <v>61000000000</v>
      </c>
      <c r="F13" s="145">
        <f>F4+F9</f>
        <v>1145742083190.3999</v>
      </c>
      <c r="G13" s="144"/>
    </row>
    <row r="14" spans="1:7" s="98" customFormat="1" ht="19.5" customHeight="1" x14ac:dyDescent="0.25">
      <c r="A14" s="135" t="s">
        <v>187</v>
      </c>
      <c r="B14" s="140" t="s">
        <v>265</v>
      </c>
      <c r="C14" s="228">
        <f>SUM(C15:C24)</f>
        <v>0</v>
      </c>
      <c r="D14" s="229"/>
      <c r="E14" s="136">
        <f>SUM(E15:E24)</f>
        <v>30268400647.62664</v>
      </c>
    </row>
    <row r="15" spans="1:7" ht="23.25" customHeight="1" x14ac:dyDescent="0.25">
      <c r="A15" s="70">
        <v>1</v>
      </c>
      <c r="B15" s="141" t="s">
        <v>267</v>
      </c>
      <c r="C15" s="147"/>
      <c r="D15" s="70" t="s">
        <v>290</v>
      </c>
      <c r="E15" s="71">
        <f>'nội suy'!B16*'TONGCP(CONGTHUC)'!F13/100</f>
        <v>10823779630.216381</v>
      </c>
    </row>
    <row r="16" spans="1:7" x14ac:dyDescent="0.25">
      <c r="A16" s="70">
        <v>2</v>
      </c>
      <c r="B16" s="141" t="s">
        <v>266</v>
      </c>
      <c r="C16" s="147" t="s">
        <v>291</v>
      </c>
      <c r="D16" s="70" t="s">
        <v>290</v>
      </c>
      <c r="E16" s="148">
        <f>'nội suy'!C16*'TONGCP(CONGTHUC)'!F13/100</f>
        <v>2766806727.0131688</v>
      </c>
    </row>
    <row r="17" spans="1:8" x14ac:dyDescent="0.25">
      <c r="A17" s="70">
        <v>3</v>
      </c>
      <c r="B17" s="141" t="s">
        <v>268</v>
      </c>
      <c r="C17" s="72" t="s">
        <v>292</v>
      </c>
      <c r="D17" s="72"/>
      <c r="E17" s="71">
        <f>F12*0.02</f>
        <v>7698259343.8080006</v>
      </c>
      <c r="F17" s="103">
        <f>F19</f>
        <v>607634174.37041283</v>
      </c>
    </row>
    <row r="18" spans="1:8" x14ac:dyDescent="0.25">
      <c r="A18" s="70">
        <v>4</v>
      </c>
      <c r="B18" s="141" t="s">
        <v>316</v>
      </c>
      <c r="C18" s="72"/>
      <c r="D18" s="72"/>
      <c r="E18" s="71">
        <f>'nội suy'!E16*'TONGCP(CONGTHUC)'!E12/100</f>
        <v>266787454.37041283</v>
      </c>
    </row>
    <row r="19" spans="1:8" x14ac:dyDescent="0.25">
      <c r="A19" s="70"/>
      <c r="B19" s="141" t="s">
        <v>317</v>
      </c>
      <c r="C19" s="72"/>
      <c r="D19" s="72"/>
      <c r="E19" s="71">
        <f>'nội suy'!G16*'TONGCP(CONGTHUC)'!E11/100</f>
        <v>340846720</v>
      </c>
      <c r="F19" s="143">
        <f>E18+E19</f>
        <v>607634174.37041283</v>
      </c>
    </row>
    <row r="20" spans="1:8" x14ac:dyDescent="0.25">
      <c r="A20" s="70">
        <v>5</v>
      </c>
      <c r="B20" s="141" t="s">
        <v>282</v>
      </c>
      <c r="C20" s="72"/>
      <c r="D20" s="72"/>
      <c r="E20" s="71">
        <v>50000000</v>
      </c>
    </row>
    <row r="21" spans="1:8" x14ac:dyDescent="0.25">
      <c r="A21" s="70">
        <v>6</v>
      </c>
      <c r="B21" s="141" t="s">
        <v>269</v>
      </c>
      <c r="C21" s="72"/>
      <c r="D21" s="72"/>
      <c r="E21" s="149">
        <f>D37+D38</f>
        <v>8060247516.2186728</v>
      </c>
    </row>
    <row r="22" spans="1:8" x14ac:dyDescent="0.25">
      <c r="A22" s="70">
        <v>7</v>
      </c>
      <c r="B22" s="141" t="s">
        <v>270</v>
      </c>
      <c r="C22" s="72" t="s">
        <v>293</v>
      </c>
      <c r="D22" s="72"/>
      <c r="E22" s="139">
        <f>'nội suy'!D25*'TONGCP(CONGTHUC)'!F11/100</f>
        <v>212873256</v>
      </c>
    </row>
    <row r="23" spans="1:8" x14ac:dyDescent="0.25">
      <c r="A23" s="70">
        <v>8</v>
      </c>
      <c r="B23" s="141" t="s">
        <v>271</v>
      </c>
      <c r="C23" s="72"/>
      <c r="D23" s="72"/>
      <c r="E23" s="139">
        <f>'nội suy'!C34*'TONGCP(CONGTHUC)'!E13/100</f>
        <v>0</v>
      </c>
    </row>
    <row r="24" spans="1:8" x14ac:dyDescent="0.25">
      <c r="A24" s="70">
        <v>9</v>
      </c>
      <c r="B24" s="141" t="s">
        <v>272</v>
      </c>
      <c r="C24" s="72" t="s">
        <v>294</v>
      </c>
      <c r="D24" s="72"/>
      <c r="E24" s="136">
        <f>E13*0.08/100</f>
        <v>48800000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196819378695.54401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(E4+E9+E14)*10/100</f>
        <v>131212919130.36267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(E4+E9+E14)*5/100</f>
        <v>65606459565.181335</v>
      </c>
    </row>
    <row r="28" spans="1:8" s="98" customFormat="1" x14ac:dyDescent="0.25">
      <c r="A28" s="135"/>
      <c r="B28" s="140" t="s">
        <v>275</v>
      </c>
      <c r="C28" s="136">
        <f>C4+C9+C13+C14+C25</f>
        <v>520063190935</v>
      </c>
      <c r="D28" s="135"/>
      <c r="E28" s="136">
        <f>E4+E9+E14+E25</f>
        <v>1508948569999.1707</v>
      </c>
    </row>
    <row r="31" spans="1:8" x14ac:dyDescent="0.25">
      <c r="A31" s="135" t="s">
        <v>187</v>
      </c>
      <c r="B31" s="140" t="s">
        <v>265</v>
      </c>
      <c r="C31" s="228">
        <f>SUM(C32:C41)</f>
        <v>0</v>
      </c>
      <c r="D31" s="229"/>
      <c r="E31" s="98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C21+C26+C30+C31+C42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4:D14"/>
    <mergeCell ref="C31:D31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H12" sqref="H12"/>
    </sheetView>
  </sheetViews>
  <sheetFormatPr defaultRowHeight="15" x14ac:dyDescent="0.25"/>
  <cols>
    <col min="1" max="1" width="19.28515625" style="36" customWidth="1"/>
    <col min="2" max="2" width="16.140625" style="36" customWidth="1"/>
    <col min="3" max="3" width="16.5703125" style="36" customWidth="1"/>
    <col min="4" max="4" width="16.140625" style="36" customWidth="1"/>
    <col min="5" max="5" width="16" style="36" customWidth="1"/>
    <col min="6" max="7" width="16.140625" style="36" customWidth="1"/>
    <col min="8" max="8" width="20.42578125" style="36" customWidth="1"/>
    <col min="9" max="9" width="16.7109375" style="36" customWidth="1"/>
    <col min="10" max="10" width="5.28515625" style="36" customWidth="1"/>
    <col min="11" max="11" width="16" style="36" customWidth="1"/>
    <col min="12" max="16384" width="9.140625" style="36"/>
  </cols>
  <sheetData>
    <row r="1" spans="1:11" x14ac:dyDescent="0.25">
      <c r="A1" s="199" t="s">
        <v>261</v>
      </c>
      <c r="B1" s="199"/>
      <c r="C1" s="199"/>
      <c r="D1" s="199"/>
      <c r="E1" s="199"/>
      <c r="F1" s="199"/>
      <c r="G1" s="199"/>
    </row>
    <row r="2" spans="1:11" x14ac:dyDescent="0.25">
      <c r="A2" s="118" t="s">
        <v>263</v>
      </c>
      <c r="B2" s="118">
        <v>2017</v>
      </c>
      <c r="C2" s="118">
        <v>2018</v>
      </c>
      <c r="D2" s="118">
        <v>2019</v>
      </c>
      <c r="E2" s="118">
        <v>2020</v>
      </c>
      <c r="F2" s="118">
        <v>2021</v>
      </c>
      <c r="G2" s="118">
        <v>2022</v>
      </c>
      <c r="H2" s="36" t="s">
        <v>289</v>
      </c>
    </row>
    <row r="3" spans="1:11" x14ac:dyDescent="0.25">
      <c r="A3" s="115" t="s">
        <v>259</v>
      </c>
      <c r="B3" s="116">
        <v>3159852667</v>
      </c>
      <c r="C3" s="116">
        <v>3159852667</v>
      </c>
      <c r="D3" s="116">
        <v>3159852667</v>
      </c>
      <c r="E3" s="116">
        <v>3159852667</v>
      </c>
      <c r="F3" s="116">
        <v>3159852667</v>
      </c>
      <c r="G3" s="116">
        <v>3159852667</v>
      </c>
      <c r="H3" s="187">
        <v>18959116000</v>
      </c>
      <c r="I3" s="193">
        <f>'TONGCP(2)'!E5/6</f>
        <v>3159852666.6666665</v>
      </c>
    </row>
    <row r="4" spans="1:11" x14ac:dyDescent="0.25">
      <c r="A4" s="115" t="s">
        <v>262</v>
      </c>
      <c r="B4" s="116">
        <f>GIAOTRINH!F41</f>
        <v>5400000000</v>
      </c>
      <c r="C4" s="116"/>
      <c r="D4" s="116">
        <f>GIAOTRINH!F40</f>
        <v>7170600000</v>
      </c>
      <c r="E4" s="116"/>
      <c r="F4" s="115"/>
      <c r="H4" s="187">
        <f>+SUM(B4:G4)</f>
        <v>12570600000</v>
      </c>
    </row>
    <row r="5" spans="1:11" x14ac:dyDescent="0.25">
      <c r="A5" s="115" t="s">
        <v>253</v>
      </c>
      <c r="B5" s="116">
        <v>1000000000</v>
      </c>
      <c r="C5" s="116">
        <v>1000000000</v>
      </c>
      <c r="D5" s="116">
        <v>1000000000</v>
      </c>
      <c r="E5" s="116">
        <v>1000000000</v>
      </c>
      <c r="F5" s="116">
        <v>1000000000</v>
      </c>
      <c r="G5" s="115"/>
      <c r="H5" s="187">
        <f t="shared" ref="H5:H10" si="0">SUM(B5:G5)</f>
        <v>5000000000</v>
      </c>
    </row>
    <row r="6" spans="1:11" x14ac:dyDescent="0.25">
      <c r="A6" s="115" t="s">
        <v>322</v>
      </c>
      <c r="B6" s="116"/>
      <c r="C6" s="116">
        <v>2000000000</v>
      </c>
      <c r="D6" s="116">
        <v>3500000000</v>
      </c>
      <c r="E6" s="116"/>
      <c r="F6" s="116"/>
      <c r="G6" s="115"/>
      <c r="H6" s="187">
        <f t="shared" si="0"/>
        <v>5500000000</v>
      </c>
    </row>
    <row r="7" spans="1:11" x14ac:dyDescent="0.25">
      <c r="A7" s="115" t="s">
        <v>260</v>
      </c>
      <c r="B7" s="115"/>
      <c r="C7" s="116">
        <v>153883474935</v>
      </c>
      <c r="D7" s="116">
        <v>100000000000</v>
      </c>
      <c r="E7" s="115"/>
      <c r="F7" s="116">
        <v>100000000000</v>
      </c>
      <c r="G7" s="116">
        <v>73797599721</v>
      </c>
      <c r="H7" s="113">
        <f t="shared" si="0"/>
        <v>427681074656</v>
      </c>
    </row>
    <row r="8" spans="1:11" x14ac:dyDescent="0.25">
      <c r="A8" s="115" t="s">
        <v>323</v>
      </c>
      <c r="B8" s="115"/>
      <c r="C8" s="116">
        <v>10000000000</v>
      </c>
      <c r="D8" s="116"/>
      <c r="E8" s="115"/>
      <c r="F8" s="116"/>
      <c r="G8" s="116"/>
      <c r="H8" s="113">
        <v>10000000000</v>
      </c>
    </row>
    <row r="9" spans="1:11" x14ac:dyDescent="0.25">
      <c r="A9" s="115" t="s">
        <v>286</v>
      </c>
      <c r="B9" s="116">
        <f>20000*6000000</f>
        <v>120000000000</v>
      </c>
      <c r="C9" s="116">
        <v>100000000000</v>
      </c>
      <c r="D9" s="116">
        <v>222000000000</v>
      </c>
      <c r="E9" s="116">
        <f>30000*6000000</f>
        <v>180000000000</v>
      </c>
      <c r="F9" s="116">
        <v>186000000000</v>
      </c>
      <c r="G9" s="115"/>
      <c r="H9" s="113">
        <f t="shared" si="0"/>
        <v>808000000000</v>
      </c>
    </row>
    <row r="10" spans="1:11" ht="25.5" x14ac:dyDescent="0.25">
      <c r="A10" s="131" t="s">
        <v>287</v>
      </c>
      <c r="B10" s="115"/>
      <c r="C10" s="183">
        <v>61000000000</v>
      </c>
      <c r="D10" s="115"/>
      <c r="E10" s="115"/>
      <c r="F10" s="116"/>
      <c r="G10" s="115"/>
      <c r="H10" s="113">
        <f t="shared" si="0"/>
        <v>61000000000</v>
      </c>
    </row>
    <row r="11" spans="1:11" x14ac:dyDescent="0.25">
      <c r="A11" s="115" t="s">
        <v>288</v>
      </c>
      <c r="B11" s="35">
        <f>+$H$11/6</f>
        <v>5634944574.5091381</v>
      </c>
      <c r="C11" s="35">
        <f t="shared" ref="C11:G11" si="1">+$H$11/6</f>
        <v>5634944574.5091381</v>
      </c>
      <c r="D11" s="35">
        <f t="shared" si="1"/>
        <v>5634944574.5091381</v>
      </c>
      <c r="E11" s="35">
        <f t="shared" si="1"/>
        <v>5634944574.5091381</v>
      </c>
      <c r="F11" s="35">
        <f t="shared" si="1"/>
        <v>5634944574.5091381</v>
      </c>
      <c r="G11" s="35">
        <f t="shared" si="1"/>
        <v>5634944574.5091381</v>
      </c>
      <c r="H11" s="113">
        <v>33809667447.054829</v>
      </c>
      <c r="I11" s="188">
        <v>33809667447</v>
      </c>
      <c r="J11" s="188">
        <v>6</v>
      </c>
      <c r="K11" s="44">
        <f>I11/J11</f>
        <v>5634944574.5</v>
      </c>
    </row>
    <row r="12" spans="1:11" x14ac:dyDescent="0.25">
      <c r="A12" s="115" t="s">
        <v>274</v>
      </c>
      <c r="B12" s="116">
        <f>+$H$12/6</f>
        <v>34563011452.57637</v>
      </c>
      <c r="C12" s="116">
        <f t="shared" ref="C12:G12" si="2">+$H$12/6</f>
        <v>34563011452.57637</v>
      </c>
      <c r="D12" s="116">
        <f t="shared" si="2"/>
        <v>34563011452.57637</v>
      </c>
      <c r="E12" s="116">
        <f t="shared" si="2"/>
        <v>34563011452.57637</v>
      </c>
      <c r="F12" s="116">
        <f t="shared" si="2"/>
        <v>34563011452.57637</v>
      </c>
      <c r="G12" s="116">
        <f t="shared" si="2"/>
        <v>34563011452.57637</v>
      </c>
      <c r="H12" s="113">
        <v>207378068715.45822</v>
      </c>
      <c r="I12" s="189">
        <f>'TONGCP(2)'!E25</f>
        <v>207378068715.45822</v>
      </c>
      <c r="J12" s="189">
        <v>6</v>
      </c>
      <c r="K12" s="44">
        <f>I12/J12</f>
        <v>34563011452.57637</v>
      </c>
    </row>
    <row r="13" spans="1:11" x14ac:dyDescent="0.25">
      <c r="A13" s="40" t="s">
        <v>173</v>
      </c>
      <c r="B13" s="117">
        <f>SUM(B3:B12)</f>
        <v>169757808694.08551</v>
      </c>
      <c r="C13" s="117">
        <f t="shared" ref="C13:E13" si="3">SUM(C3:C12)</f>
        <v>371241283629.08551</v>
      </c>
      <c r="D13" s="117">
        <f t="shared" si="3"/>
        <v>377028408694.08551</v>
      </c>
      <c r="E13" s="117">
        <f t="shared" si="3"/>
        <v>224357808694.08551</v>
      </c>
      <c r="F13" s="117">
        <f>SUM(F3:F12)</f>
        <v>330357808694.08551</v>
      </c>
      <c r="G13" s="117">
        <f>SUM(G3:G12)</f>
        <v>117155408415.08551</v>
      </c>
      <c r="H13" s="187">
        <f>SUM(H3:H12)</f>
        <v>1589898526818.5132</v>
      </c>
      <c r="I13" s="113">
        <f>H13*1%</f>
        <v>15898985268.185133</v>
      </c>
    </row>
    <row r="14" spans="1:11" x14ac:dyDescent="0.25">
      <c r="H14" s="44"/>
    </row>
    <row r="15" spans="1:11" x14ac:dyDescent="0.25">
      <c r="H15" s="44">
        <v>1589898526818.5132</v>
      </c>
    </row>
    <row r="16" spans="1:11" x14ac:dyDescent="0.25">
      <c r="F16" s="193"/>
      <c r="H16" s="113"/>
    </row>
    <row r="17" spans="1:8" x14ac:dyDescent="0.25">
      <c r="H17" s="113">
        <f>+H13-H15</f>
        <v>0</v>
      </c>
    </row>
    <row r="18" spans="1:8" x14ac:dyDescent="0.25">
      <c r="B18" s="44"/>
      <c r="C18" s="44"/>
      <c r="H18" s="44">
        <v>18959116000</v>
      </c>
    </row>
    <row r="19" spans="1:8" x14ac:dyDescent="0.25">
      <c r="H19" s="193">
        <f>+H18/6</f>
        <v>3159852666.6666665</v>
      </c>
    </row>
    <row r="20" spans="1:8" x14ac:dyDescent="0.25">
      <c r="A20" s="115" t="s">
        <v>288</v>
      </c>
      <c r="B20" s="35">
        <v>5634944575</v>
      </c>
      <c r="C20" s="35">
        <v>5634944575</v>
      </c>
      <c r="D20" s="35">
        <v>5634944575</v>
      </c>
      <c r="E20" s="35">
        <v>5634944575</v>
      </c>
      <c r="F20" s="35">
        <v>5634944575</v>
      </c>
      <c r="G20" s="35">
        <v>5634944575</v>
      </c>
      <c r="H20" s="113">
        <f>SUM(B20:G20)</f>
        <v>33809667450</v>
      </c>
    </row>
    <row r="21" spans="1:8" x14ac:dyDescent="0.25">
      <c r="A21" s="115" t="s">
        <v>274</v>
      </c>
      <c r="B21" s="116">
        <v>34563011453</v>
      </c>
      <c r="C21" s="116">
        <v>34563011453</v>
      </c>
      <c r="D21" s="116">
        <v>34563011453</v>
      </c>
      <c r="E21" s="116">
        <v>34563011453</v>
      </c>
      <c r="F21" s="116">
        <v>34563011453</v>
      </c>
      <c r="G21" s="116">
        <v>34563011453</v>
      </c>
      <c r="H21" s="113">
        <f>SUM(B21:G21)</f>
        <v>207378068718</v>
      </c>
    </row>
    <row r="22" spans="1:8" x14ac:dyDescent="0.25">
      <c r="A22" s="40" t="s">
        <v>173</v>
      </c>
      <c r="B22" s="117">
        <f>SUM(B20:B21)</f>
        <v>40197956028</v>
      </c>
      <c r="C22" s="117">
        <f t="shared" ref="C22:G22" si="4">SUM(C20:C21)</f>
        <v>40197956028</v>
      </c>
      <c r="D22" s="117">
        <f t="shared" si="4"/>
        <v>40197956028</v>
      </c>
      <c r="E22" s="117">
        <f t="shared" si="4"/>
        <v>40197956028</v>
      </c>
      <c r="F22" s="117">
        <f t="shared" si="4"/>
        <v>40197956028</v>
      </c>
      <c r="G22" s="117">
        <f t="shared" si="4"/>
        <v>40197956028</v>
      </c>
    </row>
    <row r="24" spans="1:8" x14ac:dyDescent="0.25">
      <c r="H24" s="193">
        <v>33809667447.054829</v>
      </c>
    </row>
    <row r="25" spans="1:8" x14ac:dyDescent="0.25">
      <c r="H25" s="197">
        <f>+H24/6</f>
        <v>5634944574.5091381</v>
      </c>
    </row>
  </sheetData>
  <mergeCells count="1">
    <mergeCell ref="A1:G1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C34" sqref="C34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21" t="s">
        <v>295</v>
      </c>
      <c r="B1" s="36"/>
      <c r="C1" s="36"/>
      <c r="D1" s="36"/>
      <c r="E1" s="36"/>
      <c r="F1" s="36" t="s">
        <v>296</v>
      </c>
      <c r="G1" s="126"/>
      <c r="H1" s="36"/>
      <c r="I1" s="36"/>
      <c r="J1" s="36"/>
      <c r="K1" s="32">
        <v>0.47499999999999998</v>
      </c>
      <c r="L1" s="32" t="s">
        <v>297</v>
      </c>
    </row>
    <row r="2" spans="1:12" ht="16.5" x14ac:dyDescent="0.25">
      <c r="A2" s="36"/>
      <c r="B2" s="36"/>
      <c r="C2" s="36"/>
      <c r="D2" s="36"/>
      <c r="E2" s="36"/>
      <c r="F2" s="36" t="s">
        <v>298</v>
      </c>
      <c r="G2" s="36"/>
      <c r="H2" s="36"/>
      <c r="I2" s="36"/>
      <c r="J2" s="36"/>
      <c r="K2" s="32">
        <v>0.65</v>
      </c>
      <c r="L2" s="122" t="s">
        <v>299</v>
      </c>
    </row>
    <row r="3" spans="1:12" x14ac:dyDescent="0.25">
      <c r="A3" s="36"/>
      <c r="B3" s="36"/>
      <c r="C3" s="36"/>
      <c r="D3" s="36"/>
      <c r="E3" s="36"/>
      <c r="F3" s="36" t="s">
        <v>300</v>
      </c>
      <c r="G3" s="36"/>
      <c r="H3" s="36"/>
      <c r="I3" s="36"/>
      <c r="J3" s="36"/>
      <c r="K3" s="32">
        <v>10</v>
      </c>
      <c r="L3" s="32"/>
    </row>
    <row r="4" spans="1:12" x14ac:dyDescent="0.25">
      <c r="A4" s="36"/>
      <c r="B4" s="36"/>
      <c r="C4" s="36"/>
      <c r="D4" s="36"/>
      <c r="E4" s="36"/>
      <c r="F4" s="36" t="s">
        <v>301</v>
      </c>
      <c r="G4" s="36"/>
      <c r="H4" s="36"/>
      <c r="I4" s="36"/>
      <c r="J4" s="36"/>
      <c r="K4" s="32">
        <v>50</v>
      </c>
      <c r="L4" s="32"/>
    </row>
    <row r="5" spans="1:12" x14ac:dyDescent="0.25">
      <c r="A5" s="36" t="s">
        <v>302</v>
      </c>
      <c r="B5" s="36" t="s">
        <v>303</v>
      </c>
      <c r="C5" s="36"/>
      <c r="D5" s="36"/>
      <c r="E5" s="36"/>
      <c r="F5" s="36" t="s">
        <v>304</v>
      </c>
      <c r="G5" s="44"/>
      <c r="H5" s="36"/>
      <c r="I5" s="36"/>
      <c r="J5" s="36"/>
      <c r="K5" s="123"/>
      <c r="L5" s="32" t="s">
        <v>305</v>
      </c>
    </row>
    <row r="6" spans="1:12" ht="16.5" x14ac:dyDescent="0.25">
      <c r="A6" s="36"/>
      <c r="B6" s="36">
        <f>3.08-(3.08-2.99)/(500000000-200000000)*(261889273-200000000)</f>
        <v>3.0614332180999999</v>
      </c>
      <c r="C6" s="36"/>
      <c r="D6" s="36"/>
      <c r="E6" s="36"/>
      <c r="F6" s="124" t="s">
        <v>306</v>
      </c>
      <c r="G6" s="130"/>
      <c r="H6" s="124">
        <f>G6/100</f>
        <v>0</v>
      </c>
      <c r="I6" s="124"/>
      <c r="J6" s="124"/>
      <c r="K6" s="125"/>
      <c r="L6" s="32" t="s">
        <v>307</v>
      </c>
    </row>
    <row r="7" spans="1:12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2"/>
      <c r="L7" s="32" t="s">
        <v>308</v>
      </c>
    </row>
    <row r="8" spans="1:12" x14ac:dyDescent="0.25">
      <c r="A8" s="36"/>
      <c r="B8" s="36"/>
      <c r="C8" s="36"/>
      <c r="D8" s="36"/>
      <c r="E8" s="36"/>
      <c r="F8" s="36"/>
      <c r="G8" s="126"/>
      <c r="H8" s="126"/>
      <c r="I8" s="126"/>
      <c r="J8" s="126"/>
      <c r="K8" s="127"/>
      <c r="L8" s="32" t="s">
        <v>309</v>
      </c>
    </row>
    <row r="9" spans="1:12" ht="18.75" x14ac:dyDescent="0.3">
      <c r="A9" s="36"/>
      <c r="B9" s="36"/>
      <c r="C9" s="36"/>
      <c r="D9" s="36"/>
      <c r="E9" s="120" t="s">
        <v>281</v>
      </c>
      <c r="F9" s="36"/>
      <c r="G9" s="36"/>
      <c r="H9" s="36"/>
      <c r="I9" s="36"/>
      <c r="J9" s="36"/>
      <c r="K9" s="32"/>
      <c r="L9" s="32"/>
    </row>
    <row r="10" spans="1:12" x14ac:dyDescent="0.25">
      <c r="A10" s="36"/>
      <c r="B10" s="5" t="s">
        <v>312</v>
      </c>
      <c r="C10" s="5" t="s">
        <v>313</v>
      </c>
      <c r="D10" s="5" t="s">
        <v>268</v>
      </c>
      <c r="E10" s="36" t="s">
        <v>314</v>
      </c>
      <c r="F10" s="36"/>
      <c r="G10" s="36" t="s">
        <v>74</v>
      </c>
      <c r="H10" s="128"/>
      <c r="I10" s="128"/>
      <c r="J10" s="128"/>
      <c r="K10" s="129"/>
      <c r="L10" s="32"/>
    </row>
    <row r="11" spans="1:12" x14ac:dyDescent="0.25">
      <c r="A11" s="36" t="s">
        <v>296</v>
      </c>
      <c r="B11" s="36">
        <v>0.91200000000000003</v>
      </c>
      <c r="C11" s="36">
        <v>0.246</v>
      </c>
      <c r="D11" s="36"/>
      <c r="E11" s="36">
        <v>5.5E-2</v>
      </c>
      <c r="F11" s="36"/>
      <c r="G11" s="36">
        <v>0.04</v>
      </c>
      <c r="H11" s="36"/>
      <c r="I11" s="36"/>
      <c r="J11" s="36"/>
      <c r="K11" s="32"/>
      <c r="L11" s="32"/>
    </row>
    <row r="12" spans="1:12" x14ac:dyDescent="0.25">
      <c r="A12" s="36" t="s">
        <v>298</v>
      </c>
      <c r="B12" s="36">
        <v>1.18</v>
      </c>
      <c r="C12" s="36">
        <v>0.20899999999999999</v>
      </c>
      <c r="D12" s="36"/>
      <c r="E12" s="36">
        <v>4.2999999999999997E-2</v>
      </c>
      <c r="F12" s="36"/>
      <c r="G12" s="36">
        <v>3.2000000000000001E-2</v>
      </c>
      <c r="H12" s="126"/>
      <c r="I12" s="36"/>
      <c r="J12" s="36"/>
      <c r="K12" s="32"/>
      <c r="L12" s="32"/>
    </row>
    <row r="13" spans="1:12" x14ac:dyDescent="0.25">
      <c r="A13" s="36" t="s">
        <v>300</v>
      </c>
      <c r="B13" s="36">
        <v>2000</v>
      </c>
      <c r="C13" s="36">
        <v>2000</v>
      </c>
      <c r="D13" s="36"/>
      <c r="E13" s="36">
        <v>2000</v>
      </c>
      <c r="F13" s="36"/>
      <c r="G13" s="36">
        <v>2000</v>
      </c>
      <c r="H13" s="126"/>
      <c r="I13" s="36"/>
      <c r="J13" s="36"/>
      <c r="K13" s="32"/>
      <c r="L13" s="32"/>
    </row>
    <row r="14" spans="1:12" x14ac:dyDescent="0.25">
      <c r="A14" s="36" t="s">
        <v>301</v>
      </c>
      <c r="B14" s="36">
        <v>1000</v>
      </c>
      <c r="C14" s="36">
        <v>1000</v>
      </c>
      <c r="D14" s="36"/>
      <c r="E14" s="36">
        <v>1000</v>
      </c>
      <c r="F14" s="36"/>
      <c r="G14" s="36">
        <v>1000</v>
      </c>
      <c r="H14" s="36"/>
      <c r="I14" s="36"/>
      <c r="J14" s="36"/>
      <c r="K14" s="32"/>
      <c r="L14" s="32"/>
    </row>
    <row r="15" spans="1:12" x14ac:dyDescent="0.25">
      <c r="A15" s="36" t="s">
        <v>304</v>
      </c>
      <c r="B15" s="126">
        <v>1122</v>
      </c>
      <c r="C15" s="126">
        <v>1122</v>
      </c>
      <c r="D15" s="36"/>
      <c r="E15" s="126">
        <v>385</v>
      </c>
      <c r="F15" s="36"/>
      <c r="G15" s="126">
        <v>727</v>
      </c>
      <c r="H15" s="36"/>
      <c r="I15" s="36"/>
      <c r="J15" s="36"/>
      <c r="K15" s="32"/>
      <c r="L15" s="32"/>
    </row>
    <row r="16" spans="1:12" ht="16.5" x14ac:dyDescent="0.25">
      <c r="A16" s="124" t="s">
        <v>306</v>
      </c>
      <c r="B16" s="124">
        <f>B11-(B11-B12)/(B13-B14)*(B15-B14)</f>
        <v>0.94469599999999998</v>
      </c>
      <c r="C16" s="124">
        <f>C11-(C11-C12)/(C13-C14)*(C15-C14)</f>
        <v>0.24148600000000001</v>
      </c>
      <c r="D16" s="44">
        <f>'TONGCP(CONGTHUC)'!E12*2/100</f>
        <v>8553621493.1199999</v>
      </c>
      <c r="E16" s="124">
        <f>E11-(E11-E12)/(E13-E14)*(E15-E14)</f>
        <v>6.2380000000000005E-2</v>
      </c>
      <c r="F16" s="36"/>
      <c r="G16" s="124">
        <f>G11-(G11-G12)/(G13-G14)*(G15-G14)</f>
        <v>4.2183999999999999E-2</v>
      </c>
      <c r="H16" s="36"/>
      <c r="I16" s="36"/>
      <c r="J16" s="36"/>
      <c r="K16" s="32"/>
      <c r="L16" s="32"/>
    </row>
    <row r="17" spans="1:12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2"/>
      <c r="L17" s="32"/>
    </row>
    <row r="18" spans="1:12" s="36" customFormat="1" x14ac:dyDescent="0.25">
      <c r="K18" s="32"/>
      <c r="L18" s="32"/>
    </row>
    <row r="19" spans="1:12" s="36" customFormat="1" ht="18.75" x14ac:dyDescent="0.3">
      <c r="A19" s="36" t="s">
        <v>321</v>
      </c>
      <c r="C19" s="5" t="s">
        <v>320</v>
      </c>
      <c r="D19" s="119" t="s">
        <v>270</v>
      </c>
      <c r="G19" s="44">
        <f>'TONGCP(CONGTHUC)'!E12</f>
        <v>427681074656</v>
      </c>
      <c r="K19" s="32"/>
      <c r="L19" s="32"/>
    </row>
    <row r="20" spans="1:12" s="36" customFormat="1" x14ac:dyDescent="0.25">
      <c r="A20" s="36">
        <v>0.79700000000000004</v>
      </c>
      <c r="C20" s="36">
        <v>0.17599999999999999</v>
      </c>
      <c r="D20" s="36">
        <v>2.9000000000000001E-2</v>
      </c>
      <c r="G20" s="44">
        <f>G19*10%</f>
        <v>42768107465.600006</v>
      </c>
      <c r="K20" s="32"/>
      <c r="L20" s="32"/>
    </row>
    <row r="21" spans="1:12" s="36" customFormat="1" x14ac:dyDescent="0.25">
      <c r="A21" s="36">
        <v>0.69399999999999995</v>
      </c>
      <c r="C21" s="36">
        <v>0.153</v>
      </c>
      <c r="D21" s="36">
        <v>2.8000000000000001E-2</v>
      </c>
      <c r="G21" s="113">
        <f>G19-G20</f>
        <v>384912967190.40002</v>
      </c>
      <c r="K21" s="32"/>
      <c r="L21" s="32"/>
    </row>
    <row r="22" spans="1:12" s="36" customFormat="1" x14ac:dyDescent="0.25">
      <c r="A22" s="36">
        <v>2000</v>
      </c>
      <c r="C22" s="36">
        <v>2000</v>
      </c>
      <c r="D22" s="36">
        <v>2000</v>
      </c>
      <c r="K22" s="32"/>
      <c r="L22" s="32"/>
    </row>
    <row r="23" spans="1:12" s="36" customFormat="1" x14ac:dyDescent="0.25">
      <c r="A23" s="36">
        <v>1000</v>
      </c>
      <c r="C23" s="36">
        <v>1000</v>
      </c>
      <c r="D23" s="36">
        <v>1000</v>
      </c>
      <c r="G23" s="44">
        <f>'TONGCP(CONGTHUC)'!E11</f>
        <v>808000000000</v>
      </c>
      <c r="K23" s="32"/>
      <c r="L23" s="32"/>
    </row>
    <row r="24" spans="1:12" s="36" customFormat="1" x14ac:dyDescent="0.25">
      <c r="A24" s="126">
        <v>808</v>
      </c>
      <c r="C24" s="126">
        <v>428</v>
      </c>
      <c r="D24" s="126">
        <v>727</v>
      </c>
      <c r="G24" s="113">
        <f>G23*10%</f>
        <v>80800000000</v>
      </c>
      <c r="K24" s="32"/>
      <c r="L24" s="32"/>
    </row>
    <row r="25" spans="1:12" s="36" customFormat="1" ht="16.5" x14ac:dyDescent="0.25">
      <c r="A25" s="124">
        <f>A20-(A20-A21)/(A22-A23)*(A24-A23)</f>
        <v>0.81677600000000006</v>
      </c>
      <c r="C25" s="124">
        <f>C20-(C20-C21)/(C22-C23)*(C24-C23)</f>
        <v>0.18915599999999999</v>
      </c>
      <c r="D25" s="124">
        <f>D20-(D20-D21)/(D22-D23)*(D24-D23)</f>
        <v>2.9273E-2</v>
      </c>
      <c r="G25" s="113">
        <f>G23-G24</f>
        <v>727200000000</v>
      </c>
      <c r="K25" s="32"/>
      <c r="L25" s="32"/>
    </row>
    <row r="26" spans="1:12" s="36" customFormat="1" x14ac:dyDescent="0.25">
      <c r="K26" s="32"/>
      <c r="L26" s="32"/>
    </row>
    <row r="27" spans="1:12" s="36" customFormat="1" x14ac:dyDescent="0.25">
      <c r="K27" s="32"/>
      <c r="L27" s="32"/>
    </row>
    <row r="28" spans="1:12" x14ac:dyDescent="0.25">
      <c r="A28" s="36"/>
      <c r="B28" s="36"/>
      <c r="C28" s="36" t="s">
        <v>271</v>
      </c>
      <c r="D28" s="36"/>
      <c r="E28" s="36"/>
      <c r="F28" s="36"/>
      <c r="G28" s="36"/>
      <c r="H28" s="36"/>
      <c r="I28" s="36"/>
      <c r="J28" s="36"/>
      <c r="K28" s="32"/>
      <c r="L28" s="32"/>
    </row>
    <row r="29" spans="1:12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2"/>
      <c r="L29" s="32"/>
    </row>
    <row r="30" spans="1:12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2"/>
      <c r="L30" s="32"/>
    </row>
    <row r="31" spans="1:12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2"/>
      <c r="L31" s="32"/>
    </row>
    <row r="32" spans="1:12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2"/>
      <c r="L32" s="32"/>
    </row>
    <row r="33" spans="1:12" x14ac:dyDescent="0.25">
      <c r="A33" s="36"/>
      <c r="B33" s="36"/>
      <c r="C33" s="126"/>
      <c r="D33" s="126"/>
      <c r="E33" s="36"/>
      <c r="F33" s="36"/>
      <c r="G33" s="36"/>
      <c r="H33" s="36"/>
      <c r="I33" s="36"/>
      <c r="J33" s="36"/>
      <c r="K33" s="32"/>
      <c r="L33" s="32"/>
    </row>
    <row r="34" spans="1:12" ht="16.5" x14ac:dyDescent="0.25">
      <c r="A34" s="36"/>
      <c r="B34" s="36"/>
      <c r="C34" s="124"/>
      <c r="D34" s="124"/>
      <c r="E34" s="36"/>
      <c r="F34" s="36"/>
      <c r="G34" s="36"/>
      <c r="H34" s="36"/>
      <c r="I34" s="36"/>
      <c r="J34" s="36"/>
      <c r="K34" s="32"/>
      <c r="L34" s="32"/>
    </row>
    <row r="35" spans="1:12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2"/>
      <c r="L35" s="32"/>
    </row>
    <row r="36" spans="1:12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2"/>
      <c r="L36" s="32"/>
    </row>
    <row r="37" spans="1:12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2"/>
      <c r="L37" s="32"/>
    </row>
    <row r="38" spans="1:12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2"/>
      <c r="L38" s="32"/>
    </row>
    <row r="39" spans="1:12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2"/>
      <c r="L39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GV</vt:lpstr>
      <vt:lpstr>QUIMOHS</vt:lpstr>
      <vt:lpstr>HS2</vt:lpstr>
      <vt:lpstr>GIAOTRINH</vt:lpstr>
      <vt:lpstr>DANHMUCNGHE</vt:lpstr>
      <vt:lpstr>THIETBI</vt:lpstr>
      <vt:lpstr>TONGCP(2)</vt:lpstr>
      <vt:lpstr>TONGCP(CONGTHUC)</vt:lpstr>
      <vt:lpstr>PHANKY </vt:lpstr>
      <vt:lpstr>nội suy</vt:lpstr>
      <vt:lpstr>'TONGCP(2)'!Print_Area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Windows User</cp:lastModifiedBy>
  <cp:lastPrinted>2017-04-20T09:17:25Z</cp:lastPrinted>
  <dcterms:created xsi:type="dcterms:W3CDTF">2017-03-27T00:20:00Z</dcterms:created>
  <dcterms:modified xsi:type="dcterms:W3CDTF">2017-04-20T10:15:51Z</dcterms:modified>
</cp:coreProperties>
</file>